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codeName="ThisWorkbook" defaultThemeVersion="166925"/>
  <mc:AlternateContent xmlns:mc="http://schemas.openxmlformats.org/markup-compatibility/2006">
    <mc:Choice Requires="x15">
      <x15ac:absPath xmlns:x15ac="http://schemas.microsoft.com/office/spreadsheetml/2010/11/ac" url="C:\HYDRO\PROJECTS\Mobile\2023\C - Post Const\Forms\2023-04-10\"/>
    </mc:Choice>
  </mc:AlternateContent>
  <xr:revisionPtr revIDLastSave="9" documentId="13_ncr:1_{80C3C371-4BBE-4428-AEC9-27DDD31DB627}" xr6:coauthVersionLast="47" xr6:coauthVersionMax="47" xr10:uidLastSave="{3E2F485E-D3C8-406D-BD54-5360171CF7C7}"/>
  <workbookProtection workbookAlgorithmName="SHA-512" workbookHashValue="lMRrcQgOvKkjHEOUqPlfKc6iT6bC59lYGLHVxm9vwKUpgk2p9xLK1HVpaYZnJzfpDonEgpCzBLqquu0XVhSVCA==" workbookSaltValue="vnxg2iAW0i5yoZD21R3hTA==" workbookSpinCount="100000" lockStructure="1"/>
  <bookViews>
    <workbookView xWindow="28680" yWindow="-120" windowWidth="29040" windowHeight="15840" firstSheet="1" activeTab="2" xr2:uid="{994EC860-6224-46C4-B304-9868EEFCD4CE}"/>
  </bookViews>
  <sheets>
    <sheet name="Tables" sheetId="2" state="veryHidden" r:id="rId1"/>
    <sheet name="Instructions" sheetId="4" r:id="rId2"/>
    <sheet name="Form 2E - Design" sheetId="5" r:id="rId3"/>
    <sheet name="Form 3E - As-built" sheetId="6" r:id="rId4"/>
    <sheet name="Form 4E - Inspection" sheetId="7" r:id="rId5"/>
  </sheets>
  <definedNames>
    <definedName name="_Hlk68675965" localSheetId="3">'Form 3E - As-built'!#REF!</definedName>
    <definedName name="Logo">INDEX(Tables!$C$32:$C$36,MATCH(Tables!$C$14,Tables!$B$32:$B$36,0))</definedName>
    <definedName name="_xlnm.Print_Titles" localSheetId="2">'Form 2E - Design'!$1:$4</definedName>
    <definedName name="_xlnm.Print_Titles" localSheetId="3">'Form 3E - As-built'!$1:$4</definedName>
    <definedName name="_xlnm.Print_Titles" localSheetId="4">'Form 4E - Inspection'!$1:$4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7" i="5" l="1"/>
  <c r="AL56" i="5"/>
  <c r="AL55" i="5"/>
  <c r="AL54" i="5"/>
  <c r="AL53" i="5"/>
  <c r="AL45" i="5"/>
  <c r="AL44" i="5"/>
  <c r="AL43" i="5"/>
  <c r="AL42" i="5"/>
  <c r="AL41" i="5"/>
  <c r="C23" i="2"/>
  <c r="AS34" i="6" s="1"/>
  <c r="C22" i="2"/>
  <c r="D87" i="7" s="1"/>
  <c r="C21" i="2"/>
  <c r="C20" i="2"/>
  <c r="C19" i="2"/>
  <c r="C18" i="2"/>
  <c r="C17" i="2"/>
  <c r="C16" i="2"/>
  <c r="C15" i="2"/>
  <c r="D15" i="2" s="1"/>
  <c r="C25" i="2"/>
  <c r="G6" i="2" s="1"/>
  <c r="C24" i="2"/>
  <c r="AD16" i="7" s="1"/>
  <c r="AL16" i="7" s="1"/>
  <c r="AL149" i="5"/>
  <c r="I52" i="7"/>
  <c r="AL37" i="7"/>
  <c r="AE141" i="5"/>
  <c r="AE140" i="5"/>
  <c r="D140" i="5"/>
  <c r="Z97" i="7"/>
  <c r="AE16" i="6" l="1"/>
  <c r="AM16" i="6" s="1"/>
  <c r="AL39" i="5"/>
  <c r="AL51" i="5"/>
  <c r="AQ20" i="5"/>
  <c r="AP21" i="7"/>
  <c r="AA20" i="6"/>
  <c r="D122" i="5"/>
  <c r="AA9" i="6"/>
  <c r="AQ42" i="6"/>
  <c r="AL67" i="7"/>
  <c r="AN73" i="5"/>
  <c r="AM92" i="6"/>
  <c r="AM91" i="6"/>
  <c r="AM77" i="5"/>
  <c r="AM75" i="5"/>
  <c r="B104" i="7"/>
  <c r="B62" i="7"/>
  <c r="B114" i="6"/>
  <c r="B65" i="6"/>
  <c r="B138" i="5"/>
  <c r="B115" i="5"/>
  <c r="B60" i="5"/>
  <c r="AN77" i="5" l="1"/>
  <c r="L148" i="5" s="1"/>
  <c r="AL105" i="5"/>
  <c r="AN75" i="5"/>
  <c r="L147" i="5" s="1"/>
  <c r="AF44" i="7"/>
  <c r="AE44" i="7"/>
  <c r="C44" i="7"/>
  <c r="Y44" i="7"/>
  <c r="AM77" i="6"/>
  <c r="AM76" i="6"/>
  <c r="AM70" i="6"/>
  <c r="AM71" i="6"/>
  <c r="AM72" i="6"/>
  <c r="AM73" i="6"/>
  <c r="AM69" i="6"/>
  <c r="AM58" i="6"/>
  <c r="AM57" i="6"/>
  <c r="AM53" i="6"/>
  <c r="AM51" i="6"/>
  <c r="AM47" i="6"/>
  <c r="AM45" i="6"/>
  <c r="AM40" i="6"/>
  <c r="AM38" i="6"/>
  <c r="AM36" i="6"/>
  <c r="AM34" i="6"/>
  <c r="AM29" i="6"/>
  <c r="AM25" i="6"/>
  <c r="F31" i="6"/>
  <c r="F32" i="6"/>
  <c r="J36" i="6"/>
  <c r="J40" i="6"/>
  <c r="N42" i="6"/>
  <c r="N43" i="6"/>
  <c r="J45" i="6"/>
  <c r="J47" i="6"/>
  <c r="L53" i="6"/>
  <c r="N56" i="6"/>
  <c r="F56" i="6"/>
  <c r="N59" i="6"/>
  <c r="N58" i="6"/>
  <c r="F59" i="6"/>
  <c r="F58" i="6"/>
  <c r="F57" i="6"/>
  <c r="O73" i="6"/>
  <c r="O72" i="6"/>
  <c r="O71" i="6"/>
  <c r="O70" i="6"/>
  <c r="O69" i="6"/>
  <c r="J73" i="6"/>
  <c r="J72" i="6"/>
  <c r="J71" i="6"/>
  <c r="J70" i="6"/>
  <c r="J69" i="6"/>
  <c r="F73" i="6"/>
  <c r="F72" i="6"/>
  <c r="F71" i="6"/>
  <c r="F70" i="6"/>
  <c r="F69" i="6"/>
  <c r="I76" i="6"/>
  <c r="I77" i="6"/>
  <c r="H53" i="6"/>
  <c r="B53" i="6"/>
  <c r="H51" i="6"/>
  <c r="B51" i="6"/>
  <c r="Q47" i="6"/>
  <c r="N47" i="6"/>
  <c r="Q45" i="6"/>
  <c r="N45" i="6"/>
  <c r="F40" i="6"/>
  <c r="N38" i="6"/>
  <c r="F38" i="6"/>
  <c r="F36" i="6"/>
  <c r="N34" i="6"/>
  <c r="F34" i="6"/>
  <c r="J29" i="6"/>
  <c r="F29" i="6"/>
  <c r="K27" i="6"/>
  <c r="F27" i="6"/>
  <c r="K25" i="6"/>
  <c r="F25" i="6"/>
  <c r="AL87" i="5"/>
  <c r="AL85" i="5"/>
  <c r="AL83" i="5"/>
  <c r="AL81" i="5"/>
  <c r="AM73" i="5"/>
  <c r="AM71" i="5"/>
  <c r="AL73" i="5"/>
  <c r="AL71" i="5"/>
  <c r="AL67" i="5"/>
  <c r="AL65" i="5"/>
  <c r="AL103" i="5"/>
  <c r="AL102" i="5"/>
  <c r="AL104" i="5" l="1"/>
  <c r="L149" i="5" s="1"/>
  <c r="AL148" i="5" s="1"/>
  <c r="AL147" i="5"/>
  <c r="AL146" i="5"/>
  <c r="AL97" i="5" l="1"/>
  <c r="AL98" i="5"/>
  <c r="AL99" i="5"/>
  <c r="AL100" i="5"/>
  <c r="AL96" i="5"/>
  <c r="D116" i="5"/>
  <c r="AE116" i="5"/>
  <c r="AE117" i="5"/>
  <c r="AL92" i="5" l="1"/>
  <c r="AL91" i="5"/>
  <c r="AL77" i="5"/>
  <c r="AL75" i="5"/>
  <c r="B6" i="4" l="1"/>
  <c r="B34" i="4" s="1"/>
  <c r="B35" i="4" s="1"/>
  <c r="J33" i="5"/>
  <c r="AL27" i="5" s="1"/>
  <c r="P35" i="5"/>
  <c r="L35" i="5"/>
  <c r="W33" i="5" l="1"/>
  <c r="W32" i="5"/>
  <c r="W29" i="5"/>
  <c r="AE64" i="7"/>
  <c r="AE63" i="7"/>
  <c r="E63" i="7"/>
  <c r="B44" i="7"/>
  <c r="X44" i="7"/>
  <c r="D52" i="7"/>
  <c r="D50" i="7"/>
  <c r="AL35" i="7"/>
  <c r="AL33" i="7"/>
  <c r="BD1" i="6"/>
  <c r="AG66" i="6" l="1"/>
  <c r="AL87" i="7"/>
  <c r="AL66" i="7"/>
  <c r="AM48" i="7"/>
  <c r="D48" i="7"/>
  <c r="AL48" i="7" s="1"/>
  <c r="AM46" i="7"/>
  <c r="D46" i="7"/>
  <c r="AL46" i="7" s="1"/>
  <c r="AG48" i="7"/>
  <c r="Z48" i="7"/>
  <c r="AG46" i="7"/>
  <c r="Z46" i="7"/>
  <c r="AL40" i="7"/>
  <c r="AL31" i="7"/>
  <c r="AL29" i="7"/>
  <c r="AM31" i="7"/>
  <c r="AM29" i="7"/>
  <c r="AL27" i="7"/>
  <c r="AM37" i="7"/>
  <c r="AM35" i="7"/>
  <c r="BE1" i="7"/>
  <c r="AF18" i="6" l="1"/>
  <c r="AG67" i="6" s="1"/>
  <c r="E18" i="6"/>
  <c r="E17" i="6"/>
  <c r="D66" i="6" l="1"/>
  <c r="F56" i="5"/>
  <c r="F40" i="5"/>
  <c r="F43" i="5" l="1"/>
  <c r="F44" i="5"/>
  <c r="F45" i="5"/>
  <c r="F52" i="5"/>
  <c r="F57" i="5"/>
  <c r="F53" i="5"/>
  <c r="F54" i="5"/>
  <c r="F55" i="5"/>
  <c r="F41" i="5"/>
  <c r="F42" i="5"/>
  <c r="W31" i="5" l="1"/>
  <c r="AA32" i="5"/>
  <c r="AM57" i="5"/>
  <c r="AM56" i="5"/>
  <c r="AM55" i="5"/>
  <c r="AM54" i="5"/>
  <c r="AM53" i="5"/>
  <c r="AM52" i="5"/>
  <c r="AM41" i="5"/>
  <c r="AM42" i="5"/>
  <c r="AM43" i="5"/>
  <c r="AM44" i="5"/>
  <c r="AM45" i="5"/>
  <c r="AM40" i="5"/>
  <c r="AB47" i="5" l="1"/>
  <c r="X47" i="5"/>
  <c r="T47" i="5"/>
  <c r="P47" i="5"/>
  <c r="L47" i="5"/>
  <c r="AB35" i="5"/>
  <c r="X35" i="5"/>
  <c r="T35" i="5"/>
  <c r="AE62" i="5"/>
  <c r="AE61" i="5"/>
  <c r="D61" i="5"/>
  <c r="BF1" i="5"/>
  <c r="AM39" i="5" l="1"/>
  <c r="L145" i="5" s="1"/>
  <c r="AM51" i="5"/>
  <c r="L146" i="5" l="1"/>
  <c r="AL145" i="5" s="1"/>
  <c r="AL14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20" authorId="0" shapeId="0" xr:uid="{EA640A6B-70D7-4F0A-A59D-09BA5B1446A0}">
      <text>
        <r>
          <rPr>
            <b/>
            <sz val="9"/>
            <color indexed="81"/>
            <rFont val="Tahoma"/>
            <family val="2"/>
          </rPr>
          <t>Note:</t>
        </r>
        <r>
          <rPr>
            <sz val="9"/>
            <color indexed="81"/>
            <rFont val="Tahoma"/>
            <family val="2"/>
          </rPr>
          <t xml:space="preserve">
Enter street address of proposed development</t>
        </r>
      </text>
    </comment>
    <comment ref="AE20" authorId="0" shapeId="0" xr:uid="{7FEE913C-E6C9-4F19-ACEC-D381409911BA}">
      <text>
        <r>
          <rPr>
            <b/>
            <sz val="9"/>
            <color indexed="81"/>
            <rFont val="Tahoma"/>
            <family val="2"/>
          </rPr>
          <t>Note:</t>
        </r>
        <r>
          <rPr>
            <sz val="9"/>
            <color indexed="81"/>
            <rFont val="Tahoma"/>
            <family val="2"/>
          </rPr>
          <t xml:space="preserve">
Provide a unique BMP ID
Examples:
   HS-1
   HS-A
   1
   A</t>
        </r>
      </text>
    </comment>
    <comment ref="AA27" authorId="0" shapeId="0" xr:uid="{9A956C0D-F3EB-4781-B5E3-AB7F3C5E20EF}">
      <text>
        <r>
          <rPr>
            <b/>
            <sz val="9"/>
            <color indexed="81"/>
            <rFont val="Tahoma"/>
            <family val="2"/>
          </rPr>
          <t>Note:</t>
        </r>
        <r>
          <rPr>
            <sz val="9"/>
            <color indexed="81"/>
            <rFont val="Tahoma"/>
            <family val="2"/>
          </rPr>
          <t xml:space="preserve">
If there is no EIA, enter 0</t>
        </r>
      </text>
    </comment>
    <comment ref="L36" authorId="0" shapeId="0" xr:uid="{C6450A96-BF79-42D9-AE84-33A39E1A0EB9}">
      <text>
        <r>
          <rPr>
            <b/>
            <sz val="9"/>
            <color indexed="81"/>
            <rFont val="Tahoma"/>
            <family val="2"/>
          </rPr>
          <t>Note:</t>
        </r>
        <r>
          <rPr>
            <sz val="9"/>
            <color indexed="81"/>
            <rFont val="Tahoma"/>
            <family val="2"/>
          </rPr>
          <t xml:space="preserve">
Enter a unique Basin ID for each subbasin</t>
        </r>
      </text>
    </comment>
    <comment ref="L48" authorId="0" shapeId="0" xr:uid="{18DAB126-0CFF-4F56-83D2-1EF9046DB526}">
      <text>
        <r>
          <rPr>
            <b/>
            <sz val="9"/>
            <color indexed="81"/>
            <rFont val="Tahoma"/>
            <family val="2"/>
          </rPr>
          <t>Note:</t>
        </r>
        <r>
          <rPr>
            <sz val="9"/>
            <color indexed="81"/>
            <rFont val="Tahoma"/>
            <family val="2"/>
          </rPr>
          <t xml:space="preserve">
Enter a unique Basin ID for each subbasin</t>
        </r>
      </text>
    </comment>
    <comment ref="O102" authorId="0" shapeId="0" xr:uid="{5A2FC1D0-EFFD-4D6D-8AC1-A1CE19F111D6}">
      <text>
        <r>
          <rPr>
            <b/>
            <sz val="9"/>
            <color indexed="81"/>
            <rFont val="Tahoma"/>
            <family val="2"/>
          </rPr>
          <t>Note:</t>
        </r>
        <r>
          <rPr>
            <sz val="9"/>
            <color indexed="81"/>
            <rFont val="Tahoma"/>
            <family val="2"/>
          </rPr>
          <t xml:space="preserve">
Enter number in decimal format.  Example: 00.000000</t>
        </r>
      </text>
    </comment>
    <comment ref="W102" authorId="0" shapeId="0" xr:uid="{AC5A3263-F966-4C58-B6BD-31B3BEB46897}">
      <text>
        <r>
          <rPr>
            <b/>
            <sz val="9"/>
            <color indexed="81"/>
            <rFont val="Tahoma"/>
            <family val="2"/>
          </rPr>
          <t>Note:</t>
        </r>
        <r>
          <rPr>
            <sz val="9"/>
            <color indexed="81"/>
            <rFont val="Tahoma"/>
            <family val="2"/>
          </rPr>
          <t xml:space="preserve">
Enter number in decimal format.  Example: 00.000000</t>
        </r>
      </text>
    </comment>
    <comment ref="AA134" authorId="0" shapeId="0" xr:uid="{BE2CAA5E-60DC-464E-BC18-81DE419F988F}">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76" authorId="0" shapeId="0" xr:uid="{B6231635-427A-44F1-AEB2-5CAE2B1F2820}">
      <text>
        <r>
          <rPr>
            <b/>
            <sz val="9"/>
            <color indexed="81"/>
            <rFont val="Tahoma"/>
            <family val="2"/>
          </rPr>
          <t>Note:</t>
        </r>
        <r>
          <rPr>
            <sz val="9"/>
            <color indexed="81"/>
            <rFont val="Tahoma"/>
            <family val="2"/>
          </rPr>
          <t xml:space="preserve">
Enter number in decimal format.
Example: 00.000000</t>
        </r>
      </text>
    </comment>
    <comment ref="AD77" authorId="0" shapeId="0" xr:uid="{582A5A59-1989-4EF0-9F83-5A0EAD90A71D}">
      <text>
        <r>
          <rPr>
            <b/>
            <sz val="9"/>
            <color indexed="81"/>
            <rFont val="Tahoma"/>
            <family val="2"/>
          </rPr>
          <t>Note:</t>
        </r>
        <r>
          <rPr>
            <sz val="9"/>
            <color indexed="81"/>
            <rFont val="Tahoma"/>
            <family val="2"/>
          </rPr>
          <t xml:space="preserve">
Enter number in decimal format.
Example: 00.000000</t>
        </r>
      </text>
    </comment>
    <comment ref="X111" authorId="0" shapeId="0" xr:uid="{A73F1544-DA57-4686-A2B1-187CB506E8F6}">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7" authorId="0" shapeId="0" xr:uid="{A5D8AA64-48B9-45AF-9AA4-98521710A307}">
      <text>
        <r>
          <rPr>
            <b/>
            <sz val="9"/>
            <color indexed="81"/>
            <rFont val="Tahoma"/>
            <family val="2"/>
          </rPr>
          <t>Note:</t>
        </r>
        <r>
          <rPr>
            <sz val="9"/>
            <color indexed="81"/>
            <rFont val="Tahoma"/>
            <family val="2"/>
          </rPr>
          <t xml:space="preserve">
Enter the name of the development</t>
        </r>
      </text>
    </comment>
    <comment ref="AE19" authorId="0" shapeId="0" xr:uid="{A65429EC-F2E5-4E51-9E92-B5182B329F2A}">
      <text>
        <r>
          <rPr>
            <b/>
            <sz val="9"/>
            <color indexed="81"/>
            <rFont val="Tahoma"/>
            <family val="2"/>
          </rPr>
          <t>Note:</t>
        </r>
        <r>
          <rPr>
            <sz val="9"/>
            <color indexed="81"/>
            <rFont val="Tahoma"/>
            <family val="2"/>
          </rPr>
          <t xml:space="preserve">
Enter number in decimal format.
Example: 00.000000</t>
        </r>
      </text>
    </comment>
    <comment ref="AE20" authorId="0" shapeId="0" xr:uid="{DE19A345-84EA-4D94-B72B-646CE828FEEC}">
      <text>
        <r>
          <rPr>
            <b/>
            <sz val="9"/>
            <color indexed="81"/>
            <rFont val="Tahoma"/>
            <family val="2"/>
          </rPr>
          <t>Note:</t>
        </r>
        <r>
          <rPr>
            <sz val="9"/>
            <color indexed="81"/>
            <rFont val="Tahoma"/>
            <family val="2"/>
          </rPr>
          <t xml:space="preserve">
Enter number in decimal format.
Example: 00.000000</t>
        </r>
      </text>
    </comment>
    <comment ref="Z94" authorId="0" shapeId="0" xr:uid="{CFA644DF-13B9-4B32-A9CF-C42BA4BA8DCC}">
      <text>
        <r>
          <rPr>
            <b/>
            <sz val="9"/>
            <color indexed="81"/>
            <rFont val="Tahoma"/>
            <family val="2"/>
          </rPr>
          <t>Note:</t>
        </r>
        <r>
          <rPr>
            <sz val="9"/>
            <color indexed="81"/>
            <rFont val="Tahoma"/>
            <family val="2"/>
          </rPr>
          <t xml:space="preserve">
Use the drop down list to select your professional registration type.</t>
        </r>
      </text>
    </comment>
    <comment ref="Z100" authorId="0" shapeId="0" xr:uid="{AFD51000-DF99-4249-84F2-A4C0AD6B62D1}">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<sst xmlns="http://schemas.openxmlformats.org/spreadsheetml/2006/main" count="703" uniqueCount="340">
  <si>
    <t>Material</t>
  </si>
  <si>
    <t>Shape</t>
  </si>
  <si>
    <t>Type</t>
  </si>
  <si>
    <t>Design Response</t>
  </si>
  <si>
    <t>Lookup Table</t>
  </si>
  <si>
    <t>Hoover</t>
  </si>
  <si>
    <t>Jefferson</t>
  </si>
  <si>
    <t>Mobile</t>
  </si>
  <si>
    <t>Montgomery</t>
  </si>
  <si>
    <t>Prattville</t>
  </si>
  <si>
    <t>Concrete</t>
  </si>
  <si>
    <t>Select</t>
  </si>
  <si>
    <t xml:space="preserve">Select: </t>
  </si>
  <si>
    <t>Pre Total not compeleted</t>
  </si>
  <si>
    <t>(WQ)</t>
  </si>
  <si>
    <t>Earthen</t>
  </si>
  <si>
    <t>Round</t>
  </si>
  <si>
    <t xml:space="preserve">Orifice: </t>
  </si>
  <si>
    <t>Post Total not completed</t>
  </si>
  <si>
    <t>(2-yr)</t>
  </si>
  <si>
    <t>Geotextile</t>
  </si>
  <si>
    <t>Rectangle</t>
  </si>
  <si>
    <t xml:space="preserve">Weir: </t>
  </si>
  <si>
    <t>Emergency Spillway Section not completed</t>
  </si>
  <si>
    <t>(5-yr)</t>
  </si>
  <si>
    <t>HDPE</t>
  </si>
  <si>
    <t>Square</t>
  </si>
  <si>
    <t>Total Post Q &gt; Pre Q</t>
  </si>
  <si>
    <t>(10-yr)</t>
  </si>
  <si>
    <t>HDPP</t>
  </si>
  <si>
    <t>Trapezoid</t>
  </si>
  <si>
    <t>(25-yr)</t>
  </si>
  <si>
    <t>Metal</t>
  </si>
  <si>
    <t>Other</t>
  </si>
  <si>
    <t>Max Stage for 2, 5, 10, and/or 25-year storm  &gt; Emergency Spillway Crest Elevation</t>
  </si>
  <si>
    <t>(100-yr)</t>
  </si>
  <si>
    <t>NA</t>
  </si>
  <si>
    <t>Latitude and/or Longitude not provided</t>
  </si>
  <si>
    <t>Effective Date:</t>
  </si>
  <si>
    <t>1 February 2020</t>
  </si>
  <si>
    <t>1 October 2020</t>
  </si>
  <si>
    <t>1 October 2015</t>
  </si>
  <si>
    <t>1 July 2018</t>
  </si>
  <si>
    <t>PVC</t>
  </si>
  <si>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</si>
  <si>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Type:</t>
  </si>
  <si>
    <t>City</t>
  </si>
  <si>
    <t>County</t>
  </si>
  <si>
    <t>Riprap</t>
  </si>
  <si>
    <t>As-Built does not match Design</t>
  </si>
  <si>
    <t>Maintenance Agreement:</t>
  </si>
  <si>
    <t xml:space="preserve"> Covenant</t>
  </si>
  <si>
    <t xml:space="preserve"> O&amp;M Agreement</t>
  </si>
  <si>
    <t>Hydrodynamic Separator is not located within a private easement</t>
  </si>
  <si>
    <t>Permit Type:</t>
  </si>
  <si>
    <t>Engineering or Building No.</t>
  </si>
  <si>
    <t>Hydrodynamic Separator is not accessable for maintenance</t>
  </si>
  <si>
    <t>Max Velocity:</t>
  </si>
  <si>
    <t>Revision Date:</t>
  </si>
  <si>
    <t>Engineering or Building Number has not been provided</t>
  </si>
  <si>
    <t xml:space="preserve">Select City: </t>
  </si>
  <si>
    <t>Registration</t>
  </si>
  <si>
    <t>Acronym</t>
  </si>
  <si>
    <t>Certified Erosion, Sediment and Stormwater Inspector</t>
  </si>
  <si>
    <t xml:space="preserve">CESSWI No.: </t>
  </si>
  <si>
    <t>Entity Type:</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</si>
  <si>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</si>
  <si>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</si>
  <si>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</si>
  <si>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</si>
  <si>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</si>
  <si>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</si>
  <si>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</si>
  <si>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</si>
  <si>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</si>
  <si>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</si>
  <si>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Current Logo</t>
  </si>
  <si>
    <t>General Instructions</t>
  </si>
  <si>
    <t>Complete Design Form with the required design information.  Once the Design Form is completed, most of the Design section of the As-built Form will be prepopulated.</t>
  </si>
  <si>
    <t>Field Types</t>
  </si>
  <si>
    <t>Enter data as applicable for the proposed design.</t>
  </si>
  <si>
    <t>This is a required field.  Once a number or text is entered, the green highlight will be removed.</t>
  </si>
  <si>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</si>
  <si>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 xml:space="preserve"> Yes</t>
  </si>
  <si>
    <t xml:space="preserve"> No</t>
  </si>
  <si>
    <t>Select either "Yes" or "No" by placing an "X" in the appropriate box.  Once an "X" is entered, the green highlight will be removed.</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</si>
  <si>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</si>
  <si>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 xml:space="preserve">This is a calculated field.  Once the required information is entered, the orange highlight will be removed. </t>
  </si>
  <si>
    <t>Use the drop down list to select an orifice or weir.</t>
  </si>
  <si>
    <t>Use the drop down list to select a shape.</t>
  </si>
  <si>
    <t>Use the drop down list to select a material.</t>
  </si>
  <si>
    <t>The Supplemental Instructions provide additional guidance and design standards.</t>
  </si>
  <si>
    <t>Once the Design, As-built, or Inspection Forms are completed, there should be no green, yellow, or orange highlighted fields.</t>
  </si>
  <si>
    <t>Automated Review Checks:  Once information and data are entered into the form, the form will check the information entered and identify any potential issues or concerns.  Prior to printing the form, all automated comments shall be resolved.</t>
  </si>
  <si>
    <t>Each Form shall be signed, sealed, and dated by a professional engineer registered in Alabama.</t>
  </si>
  <si>
    <t>Form 2E - Hydrodynamic Separator
Design Form</t>
  </si>
  <si>
    <t>Review Status</t>
  </si>
  <si>
    <t>Supplemental Instructions</t>
  </si>
  <si>
    <t>Reviewed:</t>
  </si>
  <si>
    <t>Date:</t>
  </si>
  <si>
    <t>Attachments:</t>
  </si>
  <si>
    <t xml:space="preserve"> Design Drawings</t>
  </si>
  <si>
    <t xml:space="preserve"> H&amp;H Calculations</t>
  </si>
  <si>
    <t xml:space="preserve"> Drainage Basin Maps</t>
  </si>
  <si>
    <t>General design standards and requirements shall be as follows:</t>
  </si>
  <si>
    <t xml:space="preserve"> Manufacturer Data</t>
  </si>
  <si>
    <t xml:space="preserve"> Maintenance Plan</t>
  </si>
  <si>
    <t>A hydrodynamic separator cannot be constructed within the floodway;</t>
  </si>
  <si>
    <t>Approval Status:</t>
  </si>
  <si>
    <t xml:space="preserve"> Approved</t>
  </si>
  <si>
    <t xml:space="preserve"> Approved Contingent</t>
  </si>
  <si>
    <t xml:space="preserve"> Denied</t>
  </si>
  <si>
    <t xml:space="preserve"> Incomplete</t>
  </si>
  <si>
    <t>Installation of a hydrodynamic separator shall not adversely impact and/or cause flooding of properties located</t>
  </si>
  <si>
    <t xml:space="preserve">Comments: </t>
  </si>
  <si>
    <t>upstream and/or downstream of the development;</t>
  </si>
  <si>
    <t>Development Information</t>
  </si>
  <si>
    <t>Hydrodynamic separator shall be located within a private easement;</t>
  </si>
  <si>
    <t xml:space="preserve">Name: </t>
  </si>
  <si>
    <t>The calculation methodology shall utilize the National Resource Conservation Resources (NRCS) Urban Hydrology for</t>
  </si>
  <si>
    <t xml:space="preserve">Address: </t>
  </si>
  <si>
    <t>BMP ID:</t>
  </si>
  <si>
    <t xml:space="preserve">Attachments: </t>
  </si>
  <si>
    <t>All applicable developments shall be responsible for ensuring that post-development hydrology mimics</t>
  </si>
  <si>
    <t>x</t>
  </si>
  <si>
    <t xml:space="preserve">pre-development hydrology for the WQ  rainfall depth;  </t>
  </si>
  <si>
    <t>Total Area:</t>
  </si>
  <si>
    <t>acres</t>
  </si>
  <si>
    <t xml:space="preserve">The storm drainage system (i.e. piped storm sewer, overland flow, etc.) within the development shall be designed </t>
  </si>
  <si>
    <t>Proposed Impervious Area (PIA)</t>
  </si>
  <si>
    <t>Existing Impervious Area (EIA):</t>
  </si>
  <si>
    <t>to convey the discharge resulting from a 100-year, 24-hour storm event in a manner that will not adversely impact</t>
  </si>
  <si>
    <t xml:space="preserve">Buildings / Structures: </t>
  </si>
  <si>
    <t>Additional Impervious Area (AIA) = PIA - EIA</t>
  </si>
  <si>
    <t>and/or cause flooding of structures within the development;</t>
  </si>
  <si>
    <t xml:space="preserve">Driveways / Sidewalks: </t>
  </si>
  <si>
    <t>AIA =</t>
  </si>
  <si>
    <t>H&amp;H studies for stormwater management facilities shall include model network, existing drainage areas, proposed</t>
  </si>
  <si>
    <t xml:space="preserve">Roads: </t>
  </si>
  <si>
    <r>
      <t>Water Quality Volume (WQ</t>
    </r>
    <r>
      <rPr>
        <vertAlign val="subscript"/>
        <sz val="10"/>
        <color theme="1"/>
        <rFont val="Calibri"/>
        <family val="2"/>
      </rPr>
      <t>v</t>
    </r>
    <r>
      <rPr>
        <sz val="10"/>
        <color theme="1"/>
        <rFont val="Calibri"/>
        <family val="2"/>
        <scheme val="minor"/>
      </rPr>
      <t>):</t>
    </r>
  </si>
  <si>
    <t>drainage areas, time of concentration, curve number, pre-development peak discharges, post-development peak</t>
  </si>
  <si>
    <t xml:space="preserve">Parking: </t>
  </si>
  <si>
    <r>
      <t>WQ</t>
    </r>
    <r>
      <rPr>
        <vertAlign val="subscript"/>
        <sz val="10"/>
        <color theme="1"/>
        <rFont val="Calibri"/>
        <family val="2"/>
      </rPr>
      <t>v</t>
    </r>
    <r>
      <rPr>
        <sz val="10"/>
        <color theme="1"/>
        <rFont val="Calibri"/>
        <family val="2"/>
        <scheme val="minor"/>
      </rPr>
      <t xml:space="preserve"> = </t>
    </r>
  </si>
  <si>
    <t>discharges, outlet structure geometry, emergency spillway geometry, pond stage-area-storage summary, pond</t>
  </si>
  <si>
    <t xml:space="preserve">Other: </t>
  </si>
  <si>
    <t>discharge summary, inflow and outflow hydrographs, and outlet pipe velocities.</t>
  </si>
  <si>
    <t xml:space="preserve">Total PIA: </t>
  </si>
  <si>
    <r>
      <t>ft</t>
    </r>
    <r>
      <rPr>
        <vertAlign val="superscript"/>
        <sz val="8"/>
        <color theme="1"/>
        <rFont val="Calibri"/>
        <family val="2"/>
      </rPr>
      <t>3</t>
    </r>
  </si>
  <si>
    <t>Pre-Development</t>
  </si>
  <si>
    <t>Basin ID:</t>
  </si>
  <si>
    <t>Pre Total</t>
  </si>
  <si>
    <t>Drainage Area (acre):</t>
  </si>
  <si>
    <t>Curve Number:</t>
  </si>
  <si>
    <t>Time of Concentration (min):</t>
  </si>
  <si>
    <t>Peak Discharge:</t>
  </si>
  <si>
    <r>
      <t>(ft</t>
    </r>
    <r>
      <rPr>
        <vertAlign val="superscript"/>
        <sz val="10"/>
        <color theme="1"/>
        <rFont val="Calibri"/>
        <family val="2"/>
        <scheme val="minor"/>
      </rPr>
      <t>3</t>
    </r>
    <r>
      <rPr>
        <sz val="10"/>
        <color theme="1"/>
        <rFont val="Calibri"/>
        <family val="2"/>
        <scheme val="minor"/>
      </rPr>
      <t>/s)</t>
    </r>
  </si>
  <si>
    <t>Post-Development</t>
  </si>
  <si>
    <t>Post Total</t>
  </si>
  <si>
    <t>Page 1 of 3</t>
  </si>
  <si>
    <t>Name:</t>
  </si>
  <si>
    <t>Hydrodynamic Separator</t>
  </si>
  <si>
    <t xml:space="preserve">Manufacturer: </t>
  </si>
  <si>
    <t xml:space="preserve"> ADS</t>
  </si>
  <si>
    <t xml:space="preserve"> Contech</t>
  </si>
  <si>
    <t xml:space="preserve"> Hydro International</t>
  </si>
  <si>
    <t xml:space="preserve"> Oldcastle Infrastructure</t>
  </si>
  <si>
    <t xml:space="preserve"> Other:</t>
  </si>
  <si>
    <t xml:space="preserve">Product Name: </t>
  </si>
  <si>
    <t xml:space="preserve">Model No.: </t>
  </si>
  <si>
    <t xml:space="preserve">WQ Function: </t>
  </si>
  <si>
    <t xml:space="preserve"> Pretreatment</t>
  </si>
  <si>
    <t xml:space="preserve"> Stand-alone</t>
  </si>
  <si>
    <t xml:space="preserve">Configuration: </t>
  </si>
  <si>
    <t xml:space="preserve"> Inline w/ system</t>
  </si>
  <si>
    <t xml:space="preserve"> Offline</t>
  </si>
  <si>
    <t>Hydrodynamic separator is located in a private easement?</t>
  </si>
  <si>
    <t>Hydrodynamic separator is assessable for maintenance?</t>
  </si>
  <si>
    <t>*Note: The treatment flow rate shall be for 80% Total Suspended Solids (TSS) removal of 110 m particle.</t>
  </si>
  <si>
    <t xml:space="preserve">Treatment Flow Rate*: </t>
  </si>
  <si>
    <r>
      <t xml:space="preserve"> ft</t>
    </r>
    <r>
      <rPr>
        <vertAlign val="superscript"/>
        <sz val="10"/>
        <color theme="1"/>
        <rFont val="Calibri"/>
        <family val="2"/>
        <scheme val="minor"/>
      </rPr>
      <t>3</t>
    </r>
    <r>
      <rPr>
        <sz val="10"/>
        <color theme="1"/>
        <rFont val="Calibri"/>
        <family val="2"/>
        <scheme val="minor"/>
      </rPr>
      <t>/s</t>
    </r>
  </si>
  <si>
    <t xml:space="preserve">Sediment Storage: </t>
  </si>
  <si>
    <r>
      <t xml:space="preserve"> ft</t>
    </r>
    <r>
      <rPr>
        <vertAlign val="superscript"/>
        <sz val="10"/>
        <color theme="1"/>
        <rFont val="Calibri"/>
        <family val="2"/>
        <scheme val="minor"/>
      </rPr>
      <t>3</t>
    </r>
  </si>
  <si>
    <r>
      <t xml:space="preserve"> yd</t>
    </r>
    <r>
      <rPr>
        <vertAlign val="superscript"/>
        <sz val="10"/>
        <color theme="1"/>
        <rFont val="Calibri"/>
        <family val="2"/>
        <scheme val="minor"/>
      </rPr>
      <t>3</t>
    </r>
  </si>
  <si>
    <t xml:space="preserve">Allowable Peak Inline Flow Rate: </t>
  </si>
  <si>
    <t xml:space="preserve">Floatable / Oil Storage: </t>
  </si>
  <si>
    <t xml:space="preserve">Maintenance Access Type: </t>
  </si>
  <si>
    <t xml:space="preserve"> Manhole</t>
  </si>
  <si>
    <t xml:space="preserve"> Grate Inlet</t>
  </si>
  <si>
    <t xml:space="preserve"> Cleaning Port</t>
  </si>
  <si>
    <t>Storm Treatment Chamber</t>
  </si>
  <si>
    <t xml:space="preserve">Material: </t>
  </si>
  <si>
    <t xml:space="preserve">Shape: </t>
  </si>
  <si>
    <t xml:space="preserve">Diameter: </t>
  </si>
  <si>
    <t>ft</t>
  </si>
  <si>
    <t xml:space="preserve">Width: </t>
  </si>
  <si>
    <t>Length:</t>
  </si>
  <si>
    <t xml:space="preserve">Bottom EL: </t>
  </si>
  <si>
    <t>Top EL.:</t>
  </si>
  <si>
    <t>Diameter</t>
  </si>
  <si>
    <t>Inv. EL</t>
  </si>
  <si>
    <t xml:space="preserve">Outlet Pipe: </t>
  </si>
  <si>
    <t>in</t>
  </si>
  <si>
    <t xml:space="preserve">Inlet Pipe 1: </t>
  </si>
  <si>
    <t xml:space="preserve">Inlet Pipe 2: </t>
  </si>
  <si>
    <t xml:space="preserve">Inlet Pipe 3: </t>
  </si>
  <si>
    <t xml:space="preserve">Inlet Pipe 4: </t>
  </si>
  <si>
    <t>Outfall Location</t>
  </si>
  <si>
    <t>Latitude:</t>
  </si>
  <si>
    <t>Longitude:</t>
  </si>
  <si>
    <t>Lat</t>
  </si>
  <si>
    <t>Long</t>
  </si>
  <si>
    <t>Comments:</t>
  </si>
  <si>
    <t>Lat &amp; Long</t>
  </si>
  <si>
    <t>Page 2 of 3</t>
  </si>
  <si>
    <t>Professional Engineer Certification</t>
  </si>
  <si>
    <t>By affixing my professional seal and signature on this form, I hereby certify that the hydrodynamic separator:</t>
  </si>
  <si>
    <t>•</t>
  </si>
  <si>
    <t>Provides the required water quality volume (WQv) treatment;</t>
  </si>
  <si>
    <t>Will not adversely impact and/or cause flooding of structures within the development and downstream of the development;</t>
  </si>
  <si>
    <t>Drainage areas shown in the hydrology and hydraulic (H&amp;H) calculations drain into the hydrodynamic separator; and,</t>
  </si>
  <si>
    <t xml:space="preserve">Company: </t>
  </si>
  <si>
    <t>Seal:</t>
  </si>
  <si>
    <t xml:space="preserve">Email: </t>
  </si>
  <si>
    <t xml:space="preserve">Phone: </t>
  </si>
  <si>
    <t xml:space="preserve">Signature: </t>
  </si>
  <si>
    <t>Page 3 of 3</t>
  </si>
  <si>
    <t>Automated Review Checks</t>
  </si>
  <si>
    <t>Form Section</t>
  </si>
  <si>
    <t>Automated Comments</t>
  </si>
  <si>
    <t>Pre-Development:</t>
  </si>
  <si>
    <t>Post-Development:</t>
  </si>
  <si>
    <t>Private Easement:</t>
  </si>
  <si>
    <t>Accessable for Maintenance:</t>
  </si>
  <si>
    <t>Outfall Location:</t>
  </si>
  <si>
    <t>Form 3E - Hydrodynamic Separator
As-Built Certification Form</t>
  </si>
  <si>
    <t xml:space="preserve"> As-built Survey</t>
  </si>
  <si>
    <t xml:space="preserve"> As-built H&amp;H Calculations</t>
  </si>
  <si>
    <t xml:space="preserve"> Photos</t>
  </si>
  <si>
    <t>The developer / owner shall retain the services of a professional land surveyor to:</t>
  </si>
  <si>
    <t>a.</t>
  </si>
  <si>
    <t>Perform a field survey of the constructed hydrodynamic separator; and,</t>
  </si>
  <si>
    <t>b.</t>
  </si>
  <si>
    <t>Develop an as-built drawing.</t>
  </si>
  <si>
    <t>As-built survey, at a minimum, shall include the following:</t>
  </si>
  <si>
    <t xml:space="preserve">Site features to include but not limited to roads, rights-of-way, property lines, driveways, buildings, </t>
  </si>
  <si>
    <t>Address:</t>
  </si>
  <si>
    <t>parking areas, fences, retaining walls, dumpster pads, etc.</t>
  </si>
  <si>
    <t>Storm sewers showing pipes, inlets, junction boxes, outlets, outlet protection, and invert elevations</t>
  </si>
  <si>
    <t>c.</t>
  </si>
  <si>
    <t>Location of the hydrodynamic separator, spot elevations, outlet structure, outlet pipe, etc.</t>
  </si>
  <si>
    <t>Design</t>
  </si>
  <si>
    <t>As-Built</t>
  </si>
  <si>
    <t>The developer shall retain the services of a professional engineer to:</t>
  </si>
  <si>
    <t xml:space="preserve"> Manufacturer: </t>
  </si>
  <si>
    <t>Use the as-built survey data to complete Form 3E – Hydrodynamic Separator As-built Certification Form;</t>
  </si>
  <si>
    <t>Provide ALL required attachments:</t>
  </si>
  <si>
    <t xml:space="preserve"> As-Built Survey Drawing(s)</t>
  </si>
  <si>
    <t xml:space="preserve"> Photographs</t>
  </si>
  <si>
    <t>Photographs, at a minimum, shall include the following:</t>
  </si>
  <si>
    <t>General overview of hydrodynamic separator</t>
  </si>
  <si>
    <t>Outlet pipe discharge location</t>
  </si>
  <si>
    <t xml:space="preserve">Treatment Flow Rate: </t>
  </si>
  <si>
    <t>The issuance of a Certificate of Occupancy; and/or,</t>
  </si>
  <si>
    <t>Prior to approval of the Final Plat.</t>
  </si>
  <si>
    <t xml:space="preserve"> Maintenance Access Type: </t>
  </si>
  <si>
    <t xml:space="preserve"> Storm Treatment Chamber</t>
  </si>
  <si>
    <t>Page 1 of 2</t>
  </si>
  <si>
    <t>Owner's Information</t>
  </si>
  <si>
    <t xml:space="preserve">City: </t>
  </si>
  <si>
    <t xml:space="preserve">State: </t>
  </si>
  <si>
    <t xml:space="preserve">Zip Code: </t>
  </si>
  <si>
    <t>Home Owners Association (HOA) Information</t>
  </si>
  <si>
    <t xml:space="preserve"> Not Applicable</t>
  </si>
  <si>
    <t xml:space="preserve">HOA Name: </t>
  </si>
  <si>
    <t>HOA Contact:</t>
  </si>
  <si>
    <t xml:space="preserve">Title: </t>
  </si>
  <si>
    <t>By affixing my professional seal and signature on this form, I hereby certify that the hydrodynamic separator has been constructed in accordance with the approved design.  I further certify that the drainage areas shown in the approved hydrology and hydraulic (H&amp;H) calculations do in fact drain into the hydrodynamic separator and that the post-development runoff mimics pre-development hydrology to the maximum extent practicable (MEP).</t>
  </si>
  <si>
    <t>Company:</t>
  </si>
  <si>
    <t>Email:</t>
  </si>
  <si>
    <t>Phone:</t>
  </si>
  <si>
    <t>Signature:</t>
  </si>
  <si>
    <t>Page 2 of 2</t>
  </si>
  <si>
    <r>
      <t xml:space="preserve">Form 4E - Hydrodynamic Separator
</t>
    </r>
    <r>
      <rPr>
        <b/>
        <sz val="16"/>
        <color theme="1"/>
        <rFont val="Calibri"/>
        <family val="2"/>
        <scheme val="minor"/>
      </rPr>
      <t>Annual Inspection Form</t>
    </r>
  </si>
  <si>
    <t xml:space="preserve"> Maintenance Summary</t>
  </si>
  <si>
    <t>The developer/owner shall retain the services of a registered professional to:</t>
  </si>
  <si>
    <t>Inspect the hydrodynamic separator to determine:</t>
  </si>
  <si>
    <t>If the hydrodynamic separator cotinues to function as it was originally designed; and,</t>
  </si>
  <si>
    <t>If any maintenance is required; or,</t>
  </si>
  <si>
    <t>Development Information:</t>
  </si>
  <si>
    <t>If an inspection is needed by a professional engineer.</t>
  </si>
  <si>
    <t xml:space="preserve">Date: </t>
  </si>
  <si>
    <t>Complete Form 4E - Hydrodynamic Separator Annual Inspection Form; and,</t>
  </si>
  <si>
    <t xml:space="preserve">BMP ID: </t>
  </si>
  <si>
    <t xml:space="preserve">Latitude: </t>
  </si>
  <si>
    <t>Photographs</t>
  </si>
  <si>
    <t xml:space="preserve">Contact: </t>
  </si>
  <si>
    <t xml:space="preserve">Longitude: </t>
  </si>
  <si>
    <t>Maintenance Summary</t>
  </si>
  <si>
    <t>by 30 September of each year.</t>
  </si>
  <si>
    <t>Inspection Observations</t>
  </si>
  <si>
    <t xml:space="preserve">If maintenance is required to ensure that the hydrodynamic separator functions as it was originally designed, the </t>
  </si>
  <si>
    <t>Yes</t>
  </si>
  <si>
    <t>No</t>
  </si>
  <si>
    <t>developer / owner shall submit an updated Form 4E - Hydrodynamic Separator Annual Inspection Form when all</t>
  </si>
  <si>
    <t>Outlet Pipe</t>
  </si>
  <si>
    <t>maintenance activities have been completed.</t>
  </si>
  <si>
    <t>Excessive trash accumulation?</t>
  </si>
  <si>
    <t>Clogged or obstructed?</t>
  </si>
  <si>
    <t>Excessive sediment accumulation?</t>
  </si>
  <si>
    <t>Damaged?</t>
  </si>
  <si>
    <t>d.</t>
  </si>
  <si>
    <t>Inlet Pipe(s)</t>
  </si>
  <si>
    <t>A registered professional shall include:</t>
  </si>
  <si>
    <t>e.</t>
  </si>
  <si>
    <t>CESSWI - Certified Erosion, Sediment, and Stormwater Inspector</t>
  </si>
  <si>
    <t>f.</t>
  </si>
  <si>
    <t>Suspect illicit discharge present?</t>
  </si>
  <si>
    <t>CPESC - Certified Professional in Erosion and Sediment Control</t>
  </si>
  <si>
    <t>Follow-up Actions</t>
  </si>
  <si>
    <t>CPMSM - Certified Professional in Municipal Stormwater Management</t>
  </si>
  <si>
    <t xml:space="preserve"> No follow-up actions are required</t>
  </si>
  <si>
    <t xml:space="preserve"> Deficiencies noted and maintenance required</t>
  </si>
  <si>
    <t>CPSWQ - Certified Professional in Stormwater Quality</t>
  </si>
  <si>
    <t>PE - Professional Engineer</t>
  </si>
  <si>
    <t>Maintenance Needed</t>
  </si>
  <si>
    <t>QCI - Qualified Credentialed Inspector</t>
  </si>
  <si>
    <t xml:space="preserve"> Remove trash</t>
  </si>
  <si>
    <t xml:space="preserve"> bags</t>
  </si>
  <si>
    <t xml:space="preserve"> tons</t>
  </si>
  <si>
    <t xml:space="preserve"> Clean</t>
  </si>
  <si>
    <t xml:space="preserve"> Remove sediment</t>
  </si>
  <si>
    <t xml:space="preserve"> cy</t>
  </si>
  <si>
    <t xml:space="preserve"> Repair</t>
  </si>
  <si>
    <t xml:space="preserve"> Identify and eliminate suspect illicit discharge</t>
  </si>
  <si>
    <t>Registered Professional Certification</t>
  </si>
  <si>
    <t>By affixing my signature on this form, I hereby certify that the hydrodynamic separator:</t>
  </si>
  <si>
    <t>Requires the above described maintenance in order to function as it was designed.  Upon completion of the required maintenance activities, I shall reinspect the hydrodynamic separator and provide a supplemental Annual Inspection Form.</t>
  </si>
  <si>
    <t>Requires a more detailed follow-up inspection by a professional engineer.</t>
  </si>
  <si>
    <t>Professional Registration:</t>
  </si>
  <si>
    <t>Registration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</si>
</sst>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
    <numFmt numFmtId="172" formatCode="\-0.000000"/>
  </numFmts>
  <fonts count="26">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8"/>
      <color theme="1"/>
      <name val="Calibri"/>
      <family val="2"/>
    </font>
    <font>
      <u/>
      <sz val="10"/>
      <color theme="1"/>
      <name val="Calibri"/>
      <family val="2"/>
      <scheme val="minor"/>
    </font>
    <font>
      <b/>
      <sz val="12"/>
      <color theme="1"/>
      <name val="Calibri"/>
      <family val="2"/>
      <scheme val="minor"/>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u/>
      <sz val="10"/>
      <color theme="10"/>
      <name val="Calibri"/>
      <family val="2"/>
      <scheme val="minor"/>
    </font>
    <font>
      <b/>
      <sz val="16"/>
      <color theme="1"/>
      <name val="Calibri"/>
      <family val="2"/>
      <scheme val="minor"/>
    </font>
    <font>
      <sz val="14"/>
      <color theme="1"/>
      <name val="Calibri"/>
      <family val="2"/>
      <scheme val="minor"/>
    </font>
    <font>
      <vertAlign val="superscript"/>
      <sz val="10"/>
      <color theme="1"/>
      <name val="Calibri"/>
      <family val="2"/>
      <scheme val="minor"/>
    </font>
    <font>
      <sz val="8"/>
      <name val="Calibri"/>
      <family val="2"/>
      <scheme val="minor"/>
    </font>
    <font>
      <sz val="9"/>
      <color theme="1"/>
      <name val="Calibri"/>
      <family val="2"/>
      <scheme val="minor"/>
    </font>
    <font>
      <sz val="10"/>
      <color theme="1"/>
      <name val="Calibri"/>
      <family val="2"/>
    </font>
    <font>
      <sz val="9"/>
      <color indexed="81"/>
      <name val="Tahoma"/>
      <family val="2"/>
    </font>
    <font>
      <b/>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medium">
        <color auto="1"/>
      </right>
      <top/>
      <bottom/>
      <diagonal/>
    </border>
    <border>
      <left style="medium">
        <color auto="1"/>
      </left>
      <right/>
      <top/>
      <bottom/>
      <diagonal/>
    </border>
  </borders>
  <cellStyleXfs count="2">
    <xf numFmtId="0" fontId="0" fillId="0" borderId="0"/>
    <xf numFmtId="0" fontId="9" fillId="0" borderId="0" applyNumberFormat="0" applyFill="0" applyBorder="0" applyAlignment="0" applyProtection="0"/>
  </cellStyleXfs>
  <cellXfs count="205">
    <xf numFmtId="0" fontId="0" fillId="0" borderId="0" xfId="0"/>
    <xf numFmtId="0" fontId="1" fillId="0" borderId="0" xfId="0" applyFont="1" applyAlignment="1">
      <alignment vertical="center"/>
    </xf>
    <xf numFmtId="0" fontId="5" fillId="0" borderId="0" xfId="0" applyFont="1" applyAlignment="1">
      <alignment vertical="center" wrapText="1"/>
    </xf>
    <xf numFmtId="0" fontId="8" fillId="0" borderId="0" xfId="0" applyFont="1" applyAlignment="1">
      <alignment vertical="center"/>
    </xf>
    <xf numFmtId="0" fontId="3" fillId="3" borderId="0" xfId="0" applyFont="1" applyFill="1"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6" borderId="0" xfId="0" applyFont="1" applyFill="1" applyAlignment="1">
      <alignment vertical="center"/>
    </xf>
    <xf numFmtId="166" fontId="13" fillId="0" borderId="0" xfId="0" applyNumberFormat="1"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4" fontId="13" fillId="0" borderId="1" xfId="0" applyNumberFormat="1" applyFont="1" applyBorder="1" applyAlignment="1">
      <alignment vertical="center"/>
    </xf>
    <xf numFmtId="0" fontId="14" fillId="2" borderId="1" xfId="0" applyFont="1" applyFill="1" applyBorder="1" applyAlignment="1">
      <alignment vertical="center"/>
    </xf>
    <xf numFmtId="0" fontId="13" fillId="5" borderId="1" xfId="0" applyFont="1" applyFill="1" applyBorder="1" applyAlignment="1">
      <alignment vertical="center"/>
    </xf>
    <xf numFmtId="0" fontId="8"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0" fontId="15" fillId="0" borderId="0" xfId="0" applyFont="1" applyAlignment="1">
      <alignment horizontal="center" vertical="center"/>
    </xf>
    <xf numFmtId="2" fontId="3" fillId="0" borderId="0" xfId="0" applyNumberFormat="1" applyFont="1" applyAlignment="1">
      <alignment vertical="center"/>
    </xf>
    <xf numFmtId="0" fontId="3" fillId="0" borderId="0" xfId="0" applyFont="1" applyAlignment="1">
      <alignment horizontal="right"/>
    </xf>
    <xf numFmtId="0" fontId="10" fillId="0" borderId="0" xfId="0" applyFont="1" applyAlignment="1">
      <alignment vertical="center"/>
    </xf>
    <xf numFmtId="165" fontId="3"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horizontal="right" vertical="center" indent="1"/>
    </xf>
    <xf numFmtId="0" fontId="9"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0" xfId="0"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vertical="center"/>
    </xf>
    <xf numFmtId="0" fontId="3" fillId="4" borderId="8" xfId="0" applyFont="1" applyFill="1" applyBorder="1" applyAlignment="1">
      <alignment vertical="center"/>
    </xf>
    <xf numFmtId="0" fontId="3" fillId="4" borderId="0" xfId="0" applyFont="1" applyFill="1" applyAlignment="1">
      <alignment horizontal="righ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166" fontId="12" fillId="0" borderId="0" xfId="0" applyNumberFormat="1" applyFont="1" applyAlignment="1">
      <alignment vertical="center"/>
    </xf>
    <xf numFmtId="0" fontId="13" fillId="0" borderId="0" xfId="0" applyFont="1" applyAlignment="1">
      <alignment vertical="center" wrapText="1"/>
    </xf>
    <xf numFmtId="0" fontId="3" fillId="3" borderId="1" xfId="0" applyFont="1" applyFill="1" applyBorder="1" applyAlignment="1">
      <alignment vertical="center"/>
    </xf>
    <xf numFmtId="0" fontId="3" fillId="0" borderId="0" xfId="0" applyFont="1" applyAlignment="1">
      <alignment vertical="top" wrapText="1"/>
    </xf>
    <xf numFmtId="0" fontId="1" fillId="0" borderId="0" xfId="0" applyFont="1" applyAlignment="1">
      <alignment horizontal="left" vertical="center"/>
    </xf>
    <xf numFmtId="0" fontId="13" fillId="0" borderId="11" xfId="0" applyFont="1" applyBorder="1" applyAlignment="1" applyProtection="1">
      <alignment horizontal="center" vertical="center"/>
      <protection locked="0"/>
    </xf>
    <xf numFmtId="165" fontId="3" fillId="0" borderId="0" xfId="0" applyNumberFormat="1" applyFont="1" applyAlignment="1" applyProtection="1">
      <alignment vertical="center"/>
      <protection hidden="1"/>
    </xf>
    <xf numFmtId="0" fontId="3" fillId="3" borderId="1" xfId="0" applyFont="1" applyFill="1" applyBorder="1" applyAlignment="1">
      <alignment horizontal="right" vertical="center"/>
    </xf>
    <xf numFmtId="0" fontId="12" fillId="0" borderId="0" xfId="0" applyFont="1" applyAlignment="1">
      <alignment vertical="center"/>
    </xf>
    <xf numFmtId="0" fontId="0" fillId="0" borderId="0" xfId="0" applyAlignment="1">
      <alignment vertical="top" wrapText="1"/>
    </xf>
    <xf numFmtId="0" fontId="3" fillId="0" borderId="3" xfId="0" applyFont="1" applyBorder="1" applyAlignment="1">
      <alignment vertical="center"/>
    </xf>
    <xf numFmtId="0" fontId="18" fillId="0" borderId="11" xfId="0" applyFont="1" applyBorder="1" applyAlignment="1" applyProtection="1">
      <alignment horizontal="center" vertical="center"/>
      <protection locked="0"/>
    </xf>
    <xf numFmtId="0" fontId="0" fillId="0" borderId="0" xfId="0" applyAlignment="1">
      <alignment vertical="center" wrapText="1"/>
    </xf>
    <xf numFmtId="0" fontId="9" fillId="0" borderId="0" xfId="1" applyBorder="1" applyAlignment="1" applyProtection="1">
      <alignment vertical="center"/>
    </xf>
    <xf numFmtId="0" fontId="7" fillId="3" borderId="0" xfId="0" applyFont="1" applyFill="1" applyAlignment="1">
      <alignment vertical="center"/>
    </xf>
    <xf numFmtId="0" fontId="2" fillId="6" borderId="0" xfId="0" applyFont="1" applyFill="1" applyAlignment="1">
      <alignment vertical="center" wrapText="1"/>
    </xf>
    <xf numFmtId="0" fontId="2" fillId="0" borderId="0" xfId="0" applyFont="1" applyAlignment="1">
      <alignment vertical="center"/>
    </xf>
    <xf numFmtId="0" fontId="3" fillId="3" borderId="11" xfId="0" applyFont="1" applyFill="1" applyBorder="1" applyAlignment="1">
      <alignment horizontal="center" vertical="center"/>
    </xf>
    <xf numFmtId="0" fontId="3" fillId="3" borderId="0" xfId="0" applyFont="1" applyFill="1" applyAlignment="1">
      <alignment horizontal="center" vertical="center"/>
    </xf>
    <xf numFmtId="0" fontId="0" fillId="0" borderId="0" xfId="0" applyAlignment="1">
      <alignment horizontal="left" vertical="center"/>
    </xf>
    <xf numFmtId="0" fontId="3" fillId="6" borderId="0" xfId="0" applyFont="1" applyFill="1" applyAlignment="1">
      <alignment horizontal="right" vertical="center"/>
    </xf>
    <xf numFmtId="0" fontId="1" fillId="6" borderId="0" xfId="0" applyFont="1" applyFill="1" applyAlignment="1">
      <alignment vertical="center"/>
    </xf>
    <xf numFmtId="1" fontId="3" fillId="0" borderId="0" xfId="0" applyNumberFormat="1" applyFont="1" applyAlignment="1">
      <alignment vertical="center"/>
    </xf>
    <xf numFmtId="166" fontId="0" fillId="0" borderId="0" xfId="0" applyNumberFormat="1" applyAlignment="1">
      <alignment horizontal="left" vertical="center"/>
    </xf>
    <xf numFmtId="0" fontId="3" fillId="0" borderId="0" xfId="0" applyFont="1"/>
    <xf numFmtId="0" fontId="0" fillId="0" borderId="0" xfId="0" applyAlignment="1">
      <alignment vertical="top"/>
    </xf>
    <xf numFmtId="0" fontId="18" fillId="3" borderId="11" xfId="0" applyFont="1" applyFill="1" applyBorder="1" applyAlignment="1">
      <alignment horizontal="center" vertical="center"/>
    </xf>
    <xf numFmtId="166" fontId="0" fillId="0" borderId="0" xfId="0" applyNumberFormat="1" applyAlignment="1">
      <alignment horizontal="center" vertical="top"/>
    </xf>
    <xf numFmtId="0" fontId="3" fillId="0" borderId="0" xfId="0" applyFont="1" applyAlignment="1">
      <alignment vertical="top"/>
    </xf>
    <xf numFmtId="0" fontId="3" fillId="6" borderId="0" xfId="0" applyFont="1" applyFill="1" applyAlignment="1">
      <alignment vertical="top"/>
    </xf>
    <xf numFmtId="0" fontId="1" fillId="0" borderId="13" xfId="0" applyFont="1" applyBorder="1" applyAlignment="1">
      <alignment vertical="center"/>
    </xf>
    <xf numFmtId="0" fontId="3" fillId="0" borderId="14" xfId="0" applyFont="1" applyBorder="1" applyAlignment="1">
      <alignment vertical="center"/>
    </xf>
    <xf numFmtId="0" fontId="8" fillId="6" borderId="0" xfId="0" applyFont="1" applyFill="1" applyAlignment="1">
      <alignment horizontal="center" vertical="center"/>
    </xf>
    <xf numFmtId="0" fontId="0" fillId="0" borderId="0" xfId="0" applyAlignment="1">
      <alignment horizontal="left" vertical="top" wrapText="1"/>
    </xf>
    <xf numFmtId="0" fontId="3" fillId="0" borderId="1" xfId="0" applyFont="1" applyBorder="1" applyAlignment="1">
      <alignment vertical="center"/>
    </xf>
    <xf numFmtId="0" fontId="0" fillId="0" borderId="0" xfId="0" applyAlignment="1">
      <alignment horizontal="righ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2" xfId="0" applyFill="1" applyBorder="1"/>
    <xf numFmtId="169" fontId="0" fillId="0" borderId="0" xfId="0" applyNumberFormat="1"/>
    <xf numFmtId="169" fontId="0" fillId="0" borderId="0" xfId="0" quotePrefix="1" applyNumberFormat="1"/>
    <xf numFmtId="0" fontId="3" fillId="0" borderId="0" xfId="0" applyFont="1" applyAlignment="1">
      <alignment vertical="center" wrapText="1"/>
    </xf>
    <xf numFmtId="0" fontId="3" fillId="0" borderId="0" xfId="0" applyFont="1" applyAlignment="1">
      <alignment horizontal="left" vertical="top"/>
    </xf>
    <xf numFmtId="168" fontId="0" fillId="7" borderId="12" xfId="0" applyNumberFormat="1" applyFill="1" applyBorder="1"/>
    <xf numFmtId="0" fontId="12" fillId="0" borderId="0" xfId="0" applyFont="1" applyAlignment="1">
      <alignment vertical="center" wrapText="1"/>
    </xf>
    <xf numFmtId="0" fontId="0" fillId="0" borderId="0" xfId="0" applyAlignment="1">
      <alignment wrapText="1"/>
    </xf>
    <xf numFmtId="166" fontId="0" fillId="0" borderId="0" xfId="0" applyNumberFormat="1" applyAlignment="1">
      <alignment horizontal="center" vertical="top" wrapText="1"/>
    </xf>
    <xf numFmtId="0" fontId="3" fillId="6" borderId="0" xfId="0" applyFont="1" applyFill="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left" vertical="center" wrapText="1"/>
    </xf>
    <xf numFmtId="0" fontId="3" fillId="6" borderId="0" xfId="0" applyFont="1" applyFill="1" applyAlignment="1">
      <alignment vertical="center" wrapText="1"/>
    </xf>
    <xf numFmtId="0" fontId="3" fillId="0" borderId="0" xfId="0" applyFont="1" applyAlignment="1">
      <alignment wrapText="1"/>
    </xf>
    <xf numFmtId="166" fontId="3" fillId="0" borderId="0" xfId="0" applyNumberFormat="1" applyFont="1" applyAlignment="1">
      <alignment horizontal="center" vertical="top"/>
    </xf>
    <xf numFmtId="0" fontId="22" fillId="0" borderId="0" xfId="0" applyFont="1" applyAlignment="1">
      <alignment horizontal="center" vertical="center"/>
    </xf>
    <xf numFmtId="166" fontId="3" fillId="0" borderId="0" xfId="0" applyNumberFormat="1" applyFont="1" applyAlignment="1">
      <alignment vertical="top"/>
    </xf>
    <xf numFmtId="166" fontId="3" fillId="0" borderId="0" xfId="0" applyNumberFormat="1" applyFont="1" applyAlignment="1">
      <alignment vertical="center"/>
    </xf>
    <xf numFmtId="0" fontId="3" fillId="6" borderId="11" xfId="0" applyFont="1" applyFill="1" applyBorder="1" applyAlignment="1">
      <alignment vertical="center"/>
    </xf>
    <xf numFmtId="0" fontId="3" fillId="0" borderId="3" xfId="0" applyFont="1" applyBorder="1" applyAlignment="1">
      <alignment horizontal="left" vertical="top" wrapText="1"/>
    </xf>
    <xf numFmtId="0" fontId="3" fillId="6" borderId="11" xfId="0" applyFont="1" applyFill="1" applyBorder="1" applyAlignment="1">
      <alignment horizontal="center" vertical="center"/>
    </xf>
    <xf numFmtId="0" fontId="25" fillId="0" borderId="0" xfId="0" applyFont="1"/>
    <xf numFmtId="0" fontId="25" fillId="0" borderId="0" xfId="0" applyFont="1" applyAlignment="1">
      <alignment horizontal="center"/>
    </xf>
    <xf numFmtId="3" fontId="3" fillId="6" borderId="11" xfId="0" applyNumberFormat="1" applyFont="1" applyFill="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2" fontId="3" fillId="0" borderId="0" xfId="0" applyNumberFormat="1" applyFont="1" applyAlignment="1">
      <alignment horizontal="right" vertical="center"/>
    </xf>
    <xf numFmtId="0" fontId="2" fillId="0" borderId="0" xfId="0" applyFont="1" applyAlignment="1">
      <alignment horizontal="right" vertical="center" wrapText="1"/>
    </xf>
    <xf numFmtId="0" fontId="7" fillId="3" borderId="1" xfId="0" applyFont="1" applyFill="1" applyBorder="1" applyAlignment="1">
      <alignment vertical="center"/>
    </xf>
    <xf numFmtId="0" fontId="3" fillId="0" borderId="0" xfId="0" applyFont="1" applyAlignment="1">
      <alignment horizontal="left" vertical="top" wrapText="1"/>
    </xf>
    <xf numFmtId="0" fontId="3" fillId="0" borderId="0" xfId="0" applyFont="1" applyAlignment="1">
      <alignment horizontal="righ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2" fillId="0" borderId="0" xfId="0" applyFont="1" applyAlignment="1">
      <alignment horizontal="right" vertical="center" wrapText="1"/>
    </xf>
    <xf numFmtId="0" fontId="12" fillId="0" borderId="0" xfId="0" applyFont="1" applyAlignment="1">
      <alignment horizontal="left" vertical="center"/>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168" fontId="21" fillId="0" borderId="0" xfId="0" applyNumberFormat="1" applyFont="1" applyAlignment="1">
      <alignment horizontal="left" vertical="center"/>
    </xf>
    <xf numFmtId="0" fontId="3" fillId="0" borderId="0" xfId="0" applyFont="1" applyAlignment="1">
      <alignment horizontal="center" vertical="center"/>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2" fontId="3" fillId="0" borderId="1" xfId="0" applyNumberFormat="1" applyFont="1" applyBorder="1" applyAlignment="1" applyProtection="1">
      <alignment horizontal="right" vertical="center"/>
      <protection locked="0"/>
    </xf>
    <xf numFmtId="165" fontId="3" fillId="0" borderId="1" xfId="0" applyNumberFormat="1" applyFont="1" applyBorder="1" applyAlignment="1" applyProtection="1">
      <alignment horizontal="right" vertical="center"/>
      <protection locked="0"/>
    </xf>
    <xf numFmtId="172" fontId="3" fillId="0" borderId="1" xfId="0" applyNumberFormat="1" applyFont="1" applyBorder="1" applyAlignment="1" applyProtection="1">
      <alignment horizontal="right" vertical="center"/>
      <protection locked="0"/>
    </xf>
    <xf numFmtId="2" fontId="3" fillId="0" borderId="2" xfId="0" applyNumberFormat="1" applyFont="1" applyBorder="1" applyAlignment="1" applyProtection="1">
      <alignment horizontal="right" vertical="center"/>
      <protection locked="0"/>
    </xf>
    <xf numFmtId="2" fontId="3" fillId="0" borderId="0" xfId="0" applyNumberFormat="1" applyFont="1" applyAlignment="1">
      <alignment horizontal="right" vertical="center"/>
    </xf>
    <xf numFmtId="4" fontId="3" fillId="0" borderId="2" xfId="0" applyNumberFormat="1" applyFont="1" applyBorder="1" applyAlignment="1" applyProtection="1">
      <alignment horizontal="right" vertical="center"/>
      <protection locked="0"/>
    </xf>
    <xf numFmtId="164" fontId="3" fillId="0" borderId="1" xfId="0" applyNumberFormat="1" applyFont="1" applyBorder="1" applyAlignment="1" applyProtection="1">
      <alignment horizontal="center" vertical="center"/>
      <protection locked="0"/>
    </xf>
    <xf numFmtId="0" fontId="16" fillId="0" borderId="2" xfId="1" applyFont="1" applyBorder="1" applyAlignment="1" applyProtection="1">
      <alignment horizontal="left" vertical="center"/>
      <protection locked="0"/>
    </xf>
    <xf numFmtId="1" fontId="3" fillId="0" borderId="2"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4" fontId="3" fillId="0" borderId="1" xfId="0" applyNumberFormat="1" applyFont="1" applyBorder="1" applyAlignment="1" applyProtection="1">
      <alignment horizontal="right" vertical="center"/>
      <protection hidden="1"/>
    </xf>
    <xf numFmtId="0" fontId="3" fillId="0" borderId="1" xfId="0" applyFont="1" applyBorder="1" applyAlignment="1" applyProtection="1">
      <alignment horizontal="center" vertical="center"/>
      <protection locked="0"/>
    </xf>
    <xf numFmtId="3" fontId="3" fillId="0" borderId="2" xfId="0" applyNumberFormat="1" applyFont="1" applyBorder="1" applyAlignment="1" applyProtection="1">
      <alignment horizontal="right" vertical="center"/>
      <protection hidden="1"/>
    </xf>
    <xf numFmtId="1" fontId="3" fillId="0" borderId="1" xfId="0" applyNumberFormat="1" applyFont="1" applyBorder="1" applyAlignment="1" applyProtection="1">
      <alignment horizontal="right" vertical="center"/>
      <protection locked="0"/>
    </xf>
    <xf numFmtId="4" fontId="3" fillId="0" borderId="4" xfId="0" applyNumberFormat="1" applyFont="1" applyBorder="1" applyAlignment="1" applyProtection="1">
      <alignment horizontal="right" vertical="center"/>
      <protection locked="0"/>
    </xf>
    <xf numFmtId="170" fontId="3" fillId="0" borderId="2" xfId="0" applyNumberFormat="1" applyFont="1" applyBorder="1" applyAlignment="1" applyProtection="1">
      <alignment horizontal="left" vertical="center"/>
      <protection locked="0"/>
    </xf>
    <xf numFmtId="170" fontId="3" fillId="0" borderId="2" xfId="0" applyNumberFormat="1" applyFont="1" applyBorder="1" applyAlignment="1" applyProtection="1">
      <alignment horizontal="center" vertical="center"/>
      <protection locked="0"/>
    </xf>
    <xf numFmtId="0" fontId="3" fillId="0" borderId="1" xfId="0" applyFont="1" applyBorder="1" applyAlignment="1">
      <alignment horizontal="left" vertical="center"/>
    </xf>
    <xf numFmtId="2" fontId="3" fillId="0" borderId="1" xfId="0" applyNumberFormat="1" applyFont="1" applyBorder="1" applyAlignment="1">
      <alignment horizontal="right" vertical="center"/>
    </xf>
    <xf numFmtId="0" fontId="3" fillId="0" borderId="2" xfId="0" applyFont="1" applyBorder="1" applyAlignment="1">
      <alignment horizontal="left" vertical="center"/>
    </xf>
    <xf numFmtId="2" fontId="3" fillId="0" borderId="2" xfId="0" applyNumberFormat="1" applyFont="1" applyBorder="1" applyAlignment="1">
      <alignment horizontal="right" vertical="center"/>
    </xf>
    <xf numFmtId="164" fontId="3" fillId="0" borderId="2" xfId="0" applyNumberFormat="1" applyFont="1" applyBorder="1" applyAlignment="1" applyProtection="1">
      <alignment horizontal="center" vertical="center"/>
      <protection hidden="1"/>
    </xf>
    <xf numFmtId="0" fontId="9" fillId="0" borderId="2" xfId="1" applyBorder="1" applyAlignment="1" applyProtection="1">
      <alignment horizontal="left" vertical="center"/>
      <protection locked="0"/>
    </xf>
    <xf numFmtId="0" fontId="3" fillId="0" borderId="0" xfId="0" applyFont="1" applyAlignment="1">
      <alignment horizontal="left" vertical="top" wrapText="1"/>
    </xf>
    <xf numFmtId="171" fontId="3" fillId="0" borderId="1" xfId="0" applyNumberFormat="1" applyFont="1" applyBorder="1" applyAlignment="1" applyProtection="1">
      <alignment horizontal="center" vertical="center"/>
      <protection locked="0"/>
    </xf>
    <xf numFmtId="170"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2" fontId="3" fillId="0" borderId="2" xfId="0" applyNumberFormat="1" applyFont="1" applyBorder="1" applyAlignment="1" applyProtection="1">
      <alignment horizontal="right" vertical="center"/>
      <protection locked="0"/>
    </xf>
    <xf numFmtId="0" fontId="3" fillId="0" borderId="2" xfId="0" applyFont="1" applyBorder="1" applyAlignment="1" applyProtection="1">
      <alignment horizontal="left" vertical="center"/>
      <protection hidden="1"/>
    </xf>
    <xf numFmtId="0" fontId="8" fillId="3" borderId="0" xfId="0" applyFont="1" applyFill="1" applyAlignment="1">
      <alignment horizontal="left" vertical="center"/>
    </xf>
    <xf numFmtId="0" fontId="7" fillId="3" borderId="1" xfId="0" applyFont="1" applyFill="1" applyBorder="1" applyAlignment="1">
      <alignment vertical="center"/>
    </xf>
    <xf numFmtId="0" fontId="8" fillId="4" borderId="0" xfId="0" applyFont="1" applyFill="1" applyAlignment="1">
      <alignment horizontal="left" vertical="center"/>
    </xf>
    <xf numFmtId="170" fontId="0" fillId="0" borderId="1" xfId="0" applyNumberForma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right" vertical="center"/>
      <protection locked="0"/>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164"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7" fontId="0" fillId="0" borderId="2" xfId="0" applyNumberFormat="1" applyBorder="1" applyAlignment="1" applyProtection="1">
      <alignment horizontal="right" vertical="center"/>
      <protection locked="0"/>
    </xf>
    <xf numFmtId="172" fontId="0" fillId="0" borderId="2" xfId="0" applyNumberFormat="1" applyBorder="1" applyAlignment="1" applyProtection="1">
      <alignment horizontal="right" vertical="center"/>
      <protection locked="0"/>
    </xf>
    <xf numFmtId="164" fontId="0" fillId="0" borderId="1" xfId="0" applyNumberFormat="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horizontal="right" vertical="center"/>
    </xf>
    <xf numFmtId="170" fontId="0" fillId="0" borderId="2" xfId="0" applyNumberFormat="1" applyBorder="1" applyAlignment="1" applyProtection="1">
      <alignment horizontal="center" vertical="center"/>
      <protection locked="0"/>
    </xf>
  </cellXfs>
  <cellStyles count="2">
    <cellStyle name="Hyperlink" xfId="1" builtinId="8"/>
    <cellStyle name="Normal" xfId="0" builtinId="0"/>
  </cellStyles>
  <dxfs count="13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117794</xdr:colOff>
      <xdr:row>35</xdr:row>
      <xdr:rowOff>18762</xdr:rowOff>
    </xdr:from>
    <xdr:to>
      <xdr:col>2</xdr:col>
      <xdr:colOff>968059</xdr:colOff>
      <xdr:row>35</xdr:row>
      <xdr:rowOff>746668</xdr:rowOff>
    </xdr:to>
    <xdr:pic>
      <xdr:nvPicPr>
        <xdr:cNvPr id="13" name="Picture 12">
          <a:extLst>
            <a:ext uri="{FF2B5EF4-FFF2-40B4-BE49-F238E27FC236}">
              <a16:creationId xmlns:a16="http://schemas.microsoft.com/office/drawing/2014/main" id="{FCC646E7-180C-4461-874E-B8ACF478E3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166794" y="10214322"/>
          <a:ext cx="842645" cy="735526"/>
        </a:xfrm>
        <a:prstGeom prst="rect">
          <a:avLst/>
        </a:prstGeom>
        <a:noFill/>
        <a:ln>
          <a:noFill/>
        </a:ln>
      </xdr:spPr>
    </xdr:pic>
    <xdr:clientData/>
  </xdr:twoCellAnchor>
  <xdr:twoCellAnchor editAs="oneCell">
    <xdr:from>
      <xdr:col>2</xdr:col>
      <xdr:colOff>127285</xdr:colOff>
      <xdr:row>34</xdr:row>
      <xdr:rowOff>28271</xdr:rowOff>
    </xdr:from>
    <xdr:to>
      <xdr:col>2</xdr:col>
      <xdr:colOff>931194</xdr:colOff>
      <xdr:row>34</xdr:row>
      <xdr:rowOff>740741</xdr:rowOff>
    </xdr:to>
    <xdr:pic>
      <xdr:nvPicPr>
        <xdr:cNvPr id="14" name="Picture 13">
          <a:extLst>
            <a:ext uri="{FF2B5EF4-FFF2-40B4-BE49-F238E27FC236}">
              <a16:creationId xmlns:a16="http://schemas.microsoft.com/office/drawing/2014/main" id="{216857E7-44CB-4CBE-AB07-957D2E8EC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176285" y="9461831"/>
          <a:ext cx="803909" cy="718185"/>
        </a:xfrm>
        <a:prstGeom prst="rect">
          <a:avLst/>
        </a:prstGeom>
        <a:noFill/>
        <a:ln>
          <a:noFill/>
        </a:ln>
      </xdr:spPr>
    </xdr:pic>
    <xdr:clientData/>
  </xdr:twoCellAnchor>
  <xdr:twoCellAnchor editAs="oneCell">
    <xdr:from>
      <xdr:col>2</xdr:col>
      <xdr:colOff>191277</xdr:colOff>
      <xdr:row>31</xdr:row>
      <xdr:rowOff>20804</xdr:rowOff>
    </xdr:from>
    <xdr:to>
      <xdr:col>2</xdr:col>
      <xdr:colOff>915177</xdr:colOff>
      <xdr:row>31</xdr:row>
      <xdr:rowOff>745672</xdr:rowOff>
    </xdr:to>
    <xdr:pic>
      <xdr:nvPicPr>
        <xdr:cNvPr id="15" name="Picture 14">
          <a:extLst>
            <a:ext uri="{FF2B5EF4-FFF2-40B4-BE49-F238E27FC236}">
              <a16:creationId xmlns:a16="http://schemas.microsoft.com/office/drawing/2014/main" id="{8E362FC5-82A6-40C9-828E-4D3B5D503B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40277" y="7168364"/>
          <a:ext cx="723900" cy="724868"/>
        </a:xfrm>
        <a:prstGeom prst="rect">
          <a:avLst/>
        </a:prstGeom>
        <a:ln>
          <a:noFill/>
        </a:ln>
      </xdr:spPr>
    </xdr:pic>
    <xdr:clientData/>
  </xdr:twoCellAnchor>
  <xdr:twoCellAnchor editAs="oneCell">
    <xdr:from>
      <xdr:col>2</xdr:col>
      <xdr:colOff>97757</xdr:colOff>
      <xdr:row>33</xdr:row>
      <xdr:rowOff>27284</xdr:rowOff>
    </xdr:from>
    <xdr:to>
      <xdr:col>2</xdr:col>
      <xdr:colOff>935655</xdr:colOff>
      <xdr:row>33</xdr:row>
      <xdr:rowOff>739754</xdr:rowOff>
    </xdr:to>
    <xdr:pic>
      <xdr:nvPicPr>
        <xdr:cNvPr id="16" name="Picture 15">
          <a:extLst>
            <a:ext uri="{FF2B5EF4-FFF2-40B4-BE49-F238E27FC236}">
              <a16:creationId xmlns:a16="http://schemas.microsoft.com/office/drawing/2014/main" id="{013F1529-6392-4792-A198-309EB62024A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146757" y="8698844"/>
          <a:ext cx="837898" cy="706755"/>
        </a:xfrm>
        <a:prstGeom prst="rect">
          <a:avLst/>
        </a:prstGeom>
        <a:noFill/>
        <a:ln>
          <a:noFill/>
        </a:ln>
      </xdr:spPr>
    </xdr:pic>
    <xdr:clientData/>
  </xdr:twoCellAnchor>
  <xdr:twoCellAnchor editAs="oneCell">
    <xdr:from>
      <xdr:col>2</xdr:col>
      <xdr:colOff>188084</xdr:colOff>
      <xdr:row>32</xdr:row>
      <xdr:rowOff>15934</xdr:rowOff>
    </xdr:from>
    <xdr:to>
      <xdr:col>2</xdr:col>
      <xdr:colOff>899153</xdr:colOff>
      <xdr:row>32</xdr:row>
      <xdr:rowOff>741739</xdr:rowOff>
    </xdr:to>
    <xdr:pic>
      <xdr:nvPicPr>
        <xdr:cNvPr id="17" name="Picture 16" descr="Logo&#10;&#10;Description automatically generated">
          <a:extLst>
            <a:ext uri="{FF2B5EF4-FFF2-40B4-BE49-F238E27FC236}">
              <a16:creationId xmlns:a16="http://schemas.microsoft.com/office/drawing/2014/main" id="{3CDE450C-FD7E-4DDE-A9D3-C98C10D0BB6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37084" y="7925494"/>
          <a:ext cx="707259" cy="7353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15240</xdr:colOff>
          <xdr:row>32</xdr:row>
          <xdr:rowOff>19050</xdr:rowOff>
        </xdr:to>
        <xdr:pic>
          <xdr:nvPicPr>
            <xdr:cNvPr id="18" name="Picture 17">
              <a:extLst>
                <a:ext uri="{FF2B5EF4-FFF2-40B4-BE49-F238E27FC236}">
                  <a16:creationId xmlns:a16="http://schemas.microsoft.com/office/drawing/2014/main" id="{8CED49AF-EFE4-349A-25B5-FC2FC9108161}"/>
                </a:ext>
              </a:extLst>
            </xdr:cNvPr>
            <xdr:cNvPicPr>
              <a:picLocks noChangeAspect="1" noChangeArrowheads="1"/>
              <a:extLst>
                <a:ext uri="{84589F7E-364E-4C9E-8A38-B11213B215E9}">
                  <a14:cameraTool cellRange="Logo" spid="_x0000_s1139"/>
                </a:ext>
              </a:extLst>
            </xdr:cNvPicPr>
          </xdr:nvPicPr>
          <xdr:blipFill>
            <a:blip xmlns:r="http://schemas.openxmlformats.org/officeDocument/2006/relationships" r:embed="rId6"/>
            <a:srcRect/>
            <a:stretch>
              <a:fillRect/>
            </a:stretch>
          </xdr:blipFill>
          <xdr:spPr bwMode="auto">
            <a:xfrm>
              <a:off x="3276600" y="563880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55880</xdr:colOff>
      <xdr:row>58</xdr:row>
      <xdr:rowOff>91440</xdr:rowOff>
    </xdr:from>
    <xdr:ext cx="712568" cy="259080"/>
    <xdr:pic>
      <xdr:nvPicPr>
        <xdr:cNvPr id="4" name="Picture 3">
          <a:extLst>
            <a:ext uri="{FF2B5EF4-FFF2-40B4-BE49-F238E27FC236}">
              <a16:creationId xmlns:a16="http://schemas.microsoft.com/office/drawing/2014/main" id="{5732B5E7-D050-412C-AE44-1846AC91F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3300" y="9174480"/>
          <a:ext cx="712568" cy="259080"/>
        </a:xfrm>
        <a:prstGeom prst="rect">
          <a:avLst/>
        </a:prstGeom>
      </xdr:spPr>
    </xdr:pic>
    <xdr:clientData/>
  </xdr:oneCellAnchor>
  <xdr:oneCellAnchor>
    <xdr:from>
      <xdr:col>32</xdr:col>
      <xdr:colOff>55880</xdr:colOff>
      <xdr:row>113</xdr:row>
      <xdr:rowOff>91440</xdr:rowOff>
    </xdr:from>
    <xdr:ext cx="712568" cy="259080"/>
    <xdr:pic>
      <xdr:nvPicPr>
        <xdr:cNvPr id="7" name="Picture 6">
          <a:extLst>
            <a:ext uri="{FF2B5EF4-FFF2-40B4-BE49-F238E27FC236}">
              <a16:creationId xmlns:a16="http://schemas.microsoft.com/office/drawing/2014/main" id="{E29C92F4-813F-4656-AF13-DE86ABA27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206" y="9072563"/>
          <a:ext cx="712568" cy="259080"/>
        </a:xfrm>
        <a:prstGeom prst="rect">
          <a:avLst/>
        </a:prstGeom>
      </xdr:spPr>
    </xdr:pic>
    <xdr:clientData/>
  </xdr:oneCellAnchor>
  <xdr:oneCellAnchor>
    <xdr:from>
      <xdr:col>32</xdr:col>
      <xdr:colOff>55880</xdr:colOff>
      <xdr:row>136</xdr:row>
      <xdr:rowOff>91440</xdr:rowOff>
    </xdr:from>
    <xdr:ext cx="712568" cy="259080"/>
    <xdr:pic>
      <xdr:nvPicPr>
        <xdr:cNvPr id="8" name="Picture 7">
          <a:extLst>
            <a:ext uri="{FF2B5EF4-FFF2-40B4-BE49-F238E27FC236}">
              <a16:creationId xmlns:a16="http://schemas.microsoft.com/office/drawing/2014/main" id="{0F2B4944-2E59-4454-BFEC-6494DBFE4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206" y="9072563"/>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178435</xdr:colOff>
          <xdr:row>3</xdr:row>
          <xdr:rowOff>182880</xdr:rowOff>
        </xdr:to>
        <xdr:pic>
          <xdr:nvPicPr>
            <xdr:cNvPr id="9" name="Picture 8">
              <a:extLst>
                <a:ext uri="{FF2B5EF4-FFF2-40B4-BE49-F238E27FC236}">
                  <a16:creationId xmlns:a16="http://schemas.microsoft.com/office/drawing/2014/main" id="{77E6FF27-5120-BE88-28A9-A600B6515388}"/>
                </a:ext>
              </a:extLst>
            </xdr:cNvPr>
            <xdr:cNvPicPr>
              <a:picLocks noChangeAspect="1" noChangeArrowheads="1"/>
              <a:extLst>
                <a:ext uri="{84589F7E-364E-4C9E-8A38-B11213B215E9}">
                  <a14:cameraTool cellRange="Logo" spid="_x0000_s2260"/>
                </a:ext>
              </a:extLst>
            </xdr:cNvPicPr>
          </xdr:nvPicPr>
          <xdr:blipFill>
            <a:blip xmlns:r="http://schemas.openxmlformats.org/officeDocument/2006/relationships" r:embed="rId2"/>
            <a:srcRect/>
            <a:stretch>
              <a:fillRect/>
            </a:stretch>
          </xdr:blipFill>
          <xdr:spPr bwMode="auto">
            <a:xfrm>
              <a:off x="0" y="0"/>
              <a:ext cx="108204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0</xdr:row>
          <xdr:rowOff>0</xdr:rowOff>
        </xdr:from>
        <xdr:to>
          <xdr:col>46</xdr:col>
          <xdr:colOff>133350</xdr:colOff>
          <xdr:row>4</xdr:row>
          <xdr:rowOff>0</xdr:rowOff>
        </xdr:to>
        <xdr:pic>
          <xdr:nvPicPr>
            <xdr:cNvPr id="11" name="Picture 10">
              <a:extLst>
                <a:ext uri="{FF2B5EF4-FFF2-40B4-BE49-F238E27FC236}">
                  <a16:creationId xmlns:a16="http://schemas.microsoft.com/office/drawing/2014/main" id="{2D861FFA-B86D-FA71-5301-F82E107ECBFF}"/>
                </a:ext>
              </a:extLst>
            </xdr:cNvPr>
            <xdr:cNvPicPr>
              <a:picLocks noChangeAspect="1" noChangeArrowheads="1"/>
              <a:extLst>
                <a:ext uri="{84589F7E-364E-4C9E-8A38-B11213B215E9}">
                  <a14:cameraTool cellRange="Logo" spid="_x0000_s2261"/>
                </a:ext>
              </a:extLst>
            </xdr:cNvPicPr>
          </xdr:nvPicPr>
          <xdr:blipFill>
            <a:blip xmlns:r="http://schemas.openxmlformats.org/officeDocument/2006/relationships" r:embed="rId2"/>
            <a:srcRect/>
            <a:stretch>
              <a:fillRect/>
            </a:stretch>
          </xdr:blipFill>
          <xdr:spPr bwMode="auto">
            <a:xfrm>
              <a:off x="7112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33</xdr:col>
      <xdr:colOff>142240</xdr:colOff>
      <xdr:row>63</xdr:row>
      <xdr:rowOff>91440</xdr:rowOff>
    </xdr:from>
    <xdr:ext cx="712568" cy="259080"/>
    <xdr:pic>
      <xdr:nvPicPr>
        <xdr:cNvPr id="7" name="Picture 6">
          <a:extLst>
            <a:ext uri="{FF2B5EF4-FFF2-40B4-BE49-F238E27FC236}">
              <a16:creationId xmlns:a16="http://schemas.microsoft.com/office/drawing/2014/main" id="{A6BCD5CF-C0FD-478A-9C4D-0A31BB01F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50680"/>
          <a:ext cx="712568" cy="259080"/>
        </a:xfrm>
        <a:prstGeom prst="rect">
          <a:avLst/>
        </a:prstGeom>
      </xdr:spPr>
    </xdr:pic>
    <xdr:clientData/>
  </xdr:oneCellAnchor>
  <xdr:oneCellAnchor>
    <xdr:from>
      <xdr:col>33</xdr:col>
      <xdr:colOff>142240</xdr:colOff>
      <xdr:row>112</xdr:row>
      <xdr:rowOff>91440</xdr:rowOff>
    </xdr:from>
    <xdr:ext cx="712568" cy="259080"/>
    <xdr:pic>
      <xdr:nvPicPr>
        <xdr:cNvPr id="8" name="Picture 7">
          <a:extLst>
            <a:ext uri="{FF2B5EF4-FFF2-40B4-BE49-F238E27FC236}">
              <a16:creationId xmlns:a16="http://schemas.microsoft.com/office/drawing/2014/main" id="{CD4F1396-3E0B-4A94-A4B2-7DFB7D1DF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285" y="902970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172720</xdr:colOff>
          <xdr:row>4</xdr:row>
          <xdr:rowOff>0</xdr:rowOff>
        </xdr:to>
        <xdr:pic>
          <xdr:nvPicPr>
            <xdr:cNvPr id="6" name="Picture 5">
              <a:extLst>
                <a:ext uri="{FF2B5EF4-FFF2-40B4-BE49-F238E27FC236}">
                  <a16:creationId xmlns:a16="http://schemas.microsoft.com/office/drawing/2014/main" id="{9AF74BBC-3622-FABE-A6B3-DB1731FB9BB0}"/>
                </a:ext>
              </a:extLst>
            </xdr:cNvPr>
            <xdr:cNvPicPr>
              <a:picLocks noChangeAspect="1" noChangeArrowheads="1"/>
              <a:extLst>
                <a:ext uri="{84589F7E-364E-4C9E-8A38-B11213B215E9}">
                  <a14:cameraTool cellRange="Logo" spid="_x0000_s3280"/>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0</xdr:row>
          <xdr:rowOff>0</xdr:rowOff>
        </xdr:from>
        <xdr:to>
          <xdr:col>46</xdr:col>
          <xdr:colOff>133350</xdr:colOff>
          <xdr:row>4</xdr:row>
          <xdr:rowOff>0</xdr:rowOff>
        </xdr:to>
        <xdr:pic>
          <xdr:nvPicPr>
            <xdr:cNvPr id="12" name="Picture 11">
              <a:extLst>
                <a:ext uri="{FF2B5EF4-FFF2-40B4-BE49-F238E27FC236}">
                  <a16:creationId xmlns:a16="http://schemas.microsoft.com/office/drawing/2014/main" id="{D1E5CCA8-3E68-0757-C55B-5F5B70AE6616}"/>
                </a:ext>
              </a:extLst>
            </xdr:cNvPr>
            <xdr:cNvPicPr>
              <a:picLocks noChangeAspect="1" noChangeArrowheads="1"/>
              <a:extLst>
                <a:ext uri="{84589F7E-364E-4C9E-8A38-B11213B215E9}">
                  <a14:cameraTool cellRange="Logo" spid="_x0000_s3281"/>
                </a:ext>
              </a:extLst>
            </xdr:cNvPicPr>
          </xdr:nvPicPr>
          <xdr:blipFill>
            <a:blip xmlns:r="http://schemas.openxmlformats.org/officeDocument/2006/relationships" r:embed="rId2"/>
            <a:srcRect/>
            <a:stretch>
              <a:fillRect/>
            </a:stretch>
          </xdr:blipFill>
          <xdr:spPr bwMode="auto">
            <a:xfrm>
              <a:off x="725805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32</xdr:col>
      <xdr:colOff>45720</xdr:colOff>
      <xdr:row>60</xdr:row>
      <xdr:rowOff>66040</xdr:rowOff>
    </xdr:from>
    <xdr:ext cx="712568" cy="259080"/>
    <xdr:pic>
      <xdr:nvPicPr>
        <xdr:cNvPr id="6" name="Picture 5">
          <a:extLst>
            <a:ext uri="{FF2B5EF4-FFF2-40B4-BE49-F238E27FC236}">
              <a16:creationId xmlns:a16="http://schemas.microsoft.com/office/drawing/2014/main" id="{E3A99DA7-96C6-477D-A858-EB999E84D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140" y="9202420"/>
          <a:ext cx="712568" cy="259080"/>
        </a:xfrm>
        <a:prstGeom prst="rect">
          <a:avLst/>
        </a:prstGeom>
      </xdr:spPr>
    </xdr:pic>
    <xdr:clientData/>
  </xdr:oneCellAnchor>
  <xdr:oneCellAnchor>
    <xdr:from>
      <xdr:col>32</xdr:col>
      <xdr:colOff>45720</xdr:colOff>
      <xdr:row>102</xdr:row>
      <xdr:rowOff>66040</xdr:rowOff>
    </xdr:from>
    <xdr:ext cx="712568" cy="259080"/>
    <xdr:pic>
      <xdr:nvPicPr>
        <xdr:cNvPr id="7" name="Picture 6">
          <a:extLst>
            <a:ext uri="{FF2B5EF4-FFF2-40B4-BE49-F238E27FC236}">
              <a16:creationId xmlns:a16="http://schemas.microsoft.com/office/drawing/2014/main" id="{A9131DBD-1FE4-4F77-9C20-C13CA87DB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0125" y="909383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178435</xdr:colOff>
          <xdr:row>3</xdr:row>
          <xdr:rowOff>182880</xdr:rowOff>
        </xdr:to>
        <xdr:pic>
          <xdr:nvPicPr>
            <xdr:cNvPr id="10" name="Picture 9">
              <a:extLst>
                <a:ext uri="{FF2B5EF4-FFF2-40B4-BE49-F238E27FC236}">
                  <a16:creationId xmlns:a16="http://schemas.microsoft.com/office/drawing/2014/main" id="{78BCE85D-5ED4-A996-6CDB-EA5364DC9B9C}"/>
                </a:ext>
              </a:extLst>
            </xdr:cNvPr>
            <xdr:cNvPicPr>
              <a:picLocks noChangeAspect="1" noChangeArrowheads="1"/>
              <a:extLst>
                <a:ext uri="{84589F7E-364E-4C9E-8A38-B11213B215E9}">
                  <a14:cameraTool cellRange="Logo" spid="_x0000_s4308"/>
                </a:ext>
              </a:extLst>
            </xdr:cNvPicPr>
          </xdr:nvPicPr>
          <xdr:blipFill>
            <a:blip xmlns:r="http://schemas.openxmlformats.org/officeDocument/2006/relationships" r:embed="rId2"/>
            <a:srcRect/>
            <a:stretch>
              <a:fillRect/>
            </a:stretch>
          </xdr:blipFill>
          <xdr:spPr bwMode="auto">
            <a:xfrm>
              <a:off x="0" y="0"/>
              <a:ext cx="108204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0</xdr:row>
          <xdr:rowOff>0</xdr:rowOff>
        </xdr:from>
        <xdr:to>
          <xdr:col>45</xdr:col>
          <xdr:colOff>133350</xdr:colOff>
          <xdr:row>4</xdr:row>
          <xdr:rowOff>0</xdr:rowOff>
        </xdr:to>
        <xdr:pic>
          <xdr:nvPicPr>
            <xdr:cNvPr id="12" name="Picture 11">
              <a:extLst>
                <a:ext uri="{FF2B5EF4-FFF2-40B4-BE49-F238E27FC236}">
                  <a16:creationId xmlns:a16="http://schemas.microsoft.com/office/drawing/2014/main" id="{26ED5F23-9304-95B2-DE89-98C34756D782}"/>
                </a:ext>
              </a:extLst>
            </xdr:cNvPr>
            <xdr:cNvPicPr>
              <a:picLocks noChangeAspect="1" noChangeArrowheads="1"/>
              <a:extLst>
                <a:ext uri="{84589F7E-364E-4C9E-8A38-B11213B215E9}">
                  <a14:cameraTool cellRange="Logo" spid="_x0000_s4309"/>
                </a:ext>
              </a:extLst>
            </xdr:cNvPicPr>
          </xdr:nvPicPr>
          <xdr:blipFill>
            <a:blip xmlns:r="http://schemas.openxmlformats.org/officeDocument/2006/relationships" r:embed="rId2"/>
            <a:srcRect/>
            <a:stretch>
              <a:fillRect/>
            </a:stretch>
          </xdr:blipFill>
          <xdr:spPr bwMode="auto">
            <a:xfrm>
              <a:off x="7112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Material" displayName="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able4" displayName="Table4" ref="C1:C8" totalsRowShown="0">
  <autoFilter ref="C1:C8"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able2" displayName="Table2" ref="E1:E4" totalsRowShown="0">
  <autoFilter ref="E1:E4"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able6" displayName="Table6" ref="G1:G13" totalsRowShown="0">
  <autoFilter ref="G1:G13"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FE2791-C59F-47D3-B493-194FE4257868}" name="Table10" displayName="Table10" ref="G19:H26" totalsRowShown="0" headerRowDxfId="130" dataDxfId="129">
  <autoFilter ref="G19:H26" xr:uid="{B1FE2791-C59F-47D3-B493-194FE4257868}"/>
  <tableColumns count="2">
    <tableColumn id="1" xr3:uid="{72F909DC-D16C-45B4-A6AC-CED43BF4B414}" name="Registration" dataDxfId="128"/>
    <tableColumn id="2" xr3:uid="{78B52E62-C854-4383-882B-D23C339B4161}" name="Acronym" dataDxfId="12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6"/>
  <sheetViews>
    <sheetView showGridLines="0" showRowColHeaders="0" workbookViewId="0">
      <selection activeCell="L2" sqref="L2"/>
    </sheetView>
  </sheetViews>
  <sheetFormatPr defaultRowHeight="14.45"/>
  <cols>
    <col min="1" max="1" width="23.28515625" bestFit="1" customWidth="1"/>
    <col min="2" max="2" width="3.7109375" customWidth="1"/>
    <col min="3" max="3" width="15.7109375" customWidth="1"/>
    <col min="4" max="4" width="4.5703125" bestFit="1" customWidth="1"/>
    <col min="5" max="5" width="15.7109375" customWidth="1"/>
    <col min="6" max="6" width="3.7109375" customWidth="1"/>
    <col min="7" max="7" width="72.7109375" bestFit="1" customWidth="1"/>
    <col min="8" max="14" width="15.7109375" customWidth="1"/>
  </cols>
  <sheetData>
    <row r="1" spans="1:14">
      <c r="A1" t="s">
        <v>0</v>
      </c>
      <c r="C1" t="s">
        <v>1</v>
      </c>
      <c r="E1" t="s">
        <v>2</v>
      </c>
      <c r="G1" t="s">
        <v>3</v>
      </c>
      <c r="I1" s="115" t="s">
        <v>4</v>
      </c>
      <c r="J1" s="116" t="s">
        <v>5</v>
      </c>
      <c r="K1" s="116" t="s">
        <v>6</v>
      </c>
      <c r="L1" s="116" t="s">
        <v>7</v>
      </c>
      <c r="M1" s="116" t="s">
        <v>8</v>
      </c>
      <c r="N1" s="116" t="s">
        <v>9</v>
      </c>
    </row>
    <row r="2" spans="1:14">
      <c r="A2" t="s">
        <v>10</v>
      </c>
      <c r="C2" t="s">
        <v>11</v>
      </c>
      <c r="E2" t="s">
        <v>12</v>
      </c>
      <c r="G2" t="s">
        <v>13</v>
      </c>
      <c r="I2" s="89" t="s">
        <v>14</v>
      </c>
      <c r="J2" s="91">
        <v>1.1000000000000001</v>
      </c>
      <c r="K2" s="91">
        <v>1.1000000000000001</v>
      </c>
      <c r="L2" s="91">
        <v>1.2</v>
      </c>
      <c r="M2" s="91">
        <v>1.1000000000000001</v>
      </c>
      <c r="N2" s="92">
        <v>1.1000000000000001</v>
      </c>
    </row>
    <row r="3" spans="1:14">
      <c r="A3" t="s">
        <v>15</v>
      </c>
      <c r="C3" t="s">
        <v>16</v>
      </c>
      <c r="E3" t="s">
        <v>17</v>
      </c>
      <c r="G3" t="s">
        <v>18</v>
      </c>
      <c r="I3" s="89" t="s">
        <v>19</v>
      </c>
      <c r="J3" s="91">
        <v>4.1100000000000003</v>
      </c>
      <c r="K3" s="91">
        <v>4.1399999999999997</v>
      </c>
      <c r="L3" s="91">
        <v>5.7</v>
      </c>
      <c r="M3" s="91">
        <v>4.24</v>
      </c>
      <c r="N3" s="92">
        <v>4.21</v>
      </c>
    </row>
    <row r="4" spans="1:14">
      <c r="A4" t="s">
        <v>20</v>
      </c>
      <c r="C4" t="s">
        <v>21</v>
      </c>
      <c r="E4" t="s">
        <v>22</v>
      </c>
      <c r="G4" t="s">
        <v>23</v>
      </c>
      <c r="I4" s="89" t="s">
        <v>24</v>
      </c>
      <c r="J4" s="91">
        <v>5.01</v>
      </c>
      <c r="K4" s="91">
        <v>5.0599999999999996</v>
      </c>
      <c r="L4" s="91">
        <v>7.21</v>
      </c>
      <c r="M4" s="91">
        <v>5.3</v>
      </c>
      <c r="N4" s="92">
        <v>5.24</v>
      </c>
    </row>
    <row r="5" spans="1:14">
      <c r="A5" t="s">
        <v>25</v>
      </c>
      <c r="C5" t="s">
        <v>26</v>
      </c>
      <c r="G5" t="s">
        <v>27</v>
      </c>
      <c r="I5" s="89" t="s">
        <v>28</v>
      </c>
      <c r="J5" s="91">
        <v>5.87</v>
      </c>
      <c r="K5" s="91">
        <v>5.91</v>
      </c>
      <c r="L5" s="91">
        <v>8.6300000000000008</v>
      </c>
      <c r="M5" s="91">
        <v>6.24</v>
      </c>
      <c r="N5" s="92">
        <v>6.17</v>
      </c>
    </row>
    <row r="6" spans="1:14">
      <c r="A6" t="s">
        <v>29</v>
      </c>
      <c r="C6" t="s">
        <v>30</v>
      </c>
      <c r="G6" t="str">
        <f>"Velocity &gt; "&amp;C25&amp;" ft/s"</f>
        <v>Velocity &gt; 5 ft/s</v>
      </c>
      <c r="I6" s="89" t="s">
        <v>31</v>
      </c>
      <c r="J6" s="91">
        <v>7.21</v>
      </c>
      <c r="K6" s="91">
        <v>7.26</v>
      </c>
      <c r="L6" s="91">
        <v>10.8</v>
      </c>
      <c r="M6" s="91">
        <v>7.64</v>
      </c>
      <c r="N6" s="92">
        <v>7.55</v>
      </c>
    </row>
    <row r="7" spans="1:14">
      <c r="A7" t="s">
        <v>32</v>
      </c>
      <c r="C7" t="s">
        <v>33</v>
      </c>
      <c r="G7" t="s">
        <v>34</v>
      </c>
      <c r="I7" s="89" t="s">
        <v>35</v>
      </c>
      <c r="J7" s="91">
        <v>9.65</v>
      </c>
      <c r="K7" s="91">
        <v>9.83</v>
      </c>
      <c r="L7" s="91">
        <v>14.8</v>
      </c>
      <c r="M7" s="91">
        <v>10</v>
      </c>
      <c r="N7" s="92">
        <v>9.93</v>
      </c>
    </row>
    <row r="8" spans="1:14">
      <c r="A8" t="s">
        <v>33</v>
      </c>
      <c r="C8" t="s">
        <v>36</v>
      </c>
      <c r="G8" t="s">
        <v>37</v>
      </c>
      <c r="I8" s="89" t="s">
        <v>38</v>
      </c>
      <c r="J8" s="96" t="s">
        <v>39</v>
      </c>
      <c r="K8" s="96" t="s">
        <v>40</v>
      </c>
      <c r="L8" s="96" t="s">
        <v>41</v>
      </c>
      <c r="M8" s="96" t="s">
        <v>41</v>
      </c>
      <c r="N8" s="96" t="s">
        <v>42</v>
      </c>
    </row>
    <row r="9" spans="1:14" ht="15.6">
      <c r="A9" t="s">
        <v>43</v>
      </c>
      <c r="G9" t="s">
        <v>44</v>
      </c>
      <c r="I9" s="89" t="s">
        <v>45</v>
      </c>
      <c r="J9" t="s">
        <v>46</v>
      </c>
      <c r="K9" t="s">
        <v>47</v>
      </c>
      <c r="L9" t="s">
        <v>46</v>
      </c>
      <c r="M9" t="s">
        <v>46</v>
      </c>
      <c r="N9" t="s">
        <v>46</v>
      </c>
    </row>
    <row r="10" spans="1:14">
      <c r="A10" t="s">
        <v>48</v>
      </c>
      <c r="G10" t="s">
        <v>49</v>
      </c>
      <c r="I10" s="89" t="s">
        <v>50</v>
      </c>
      <c r="J10" t="s">
        <v>51</v>
      </c>
      <c r="K10" t="s">
        <v>52</v>
      </c>
      <c r="L10" t="s">
        <v>52</v>
      </c>
      <c r="M10" t="s">
        <v>52</v>
      </c>
      <c r="N10" t="s">
        <v>52</v>
      </c>
    </row>
    <row r="11" spans="1:14">
      <c r="G11" t="s">
        <v>53</v>
      </c>
      <c r="I11" s="89" t="s">
        <v>54</v>
      </c>
      <c r="L11" t="s">
        <v>55</v>
      </c>
    </row>
    <row r="12" spans="1:14">
      <c r="G12" t="s">
        <v>56</v>
      </c>
      <c r="I12" s="89" t="s">
        <v>57</v>
      </c>
      <c r="J12">
        <v>6</v>
      </c>
      <c r="K12">
        <v>6</v>
      </c>
      <c r="L12">
        <v>5</v>
      </c>
      <c r="M12">
        <v>6</v>
      </c>
      <c r="N12">
        <v>6</v>
      </c>
    </row>
    <row r="13" spans="1:14">
      <c r="A13" s="89" t="s">
        <v>58</v>
      </c>
      <c r="C13" s="99">
        <v>45031</v>
      </c>
      <c r="G13" t="s">
        <v>59</v>
      </c>
    </row>
    <row r="14" spans="1:14">
      <c r="A14" s="93" t="s">
        <v>60</v>
      </c>
      <c r="C14" s="94" t="s">
        <v>7</v>
      </c>
      <c r="L14" s="92"/>
      <c r="M14" s="91"/>
    </row>
    <row r="15" spans="1:14">
      <c r="A15" s="89" t="s">
        <v>14</v>
      </c>
      <c r="C15" s="91">
        <f>HLOOKUP($C$14,$J$1:$N$12,2)</f>
        <v>1.2</v>
      </c>
      <c r="D15" s="90" t="str">
        <f>TEXT(C15,"0.00")</f>
        <v>1.20</v>
      </c>
    </row>
    <row r="16" spans="1:14">
      <c r="A16" s="89" t="s">
        <v>19</v>
      </c>
      <c r="C16" s="91">
        <f>HLOOKUP($C$14,$J$1:$N$12,3)</f>
        <v>5.7</v>
      </c>
    </row>
    <row r="17" spans="1:8">
      <c r="A17" s="89" t="s">
        <v>24</v>
      </c>
      <c r="C17" s="91">
        <f>HLOOKUP($C$14,$J$1:$N$12,4)</f>
        <v>7.21</v>
      </c>
      <c r="D17" s="91"/>
    </row>
    <row r="18" spans="1:8">
      <c r="A18" s="89" t="s">
        <v>28</v>
      </c>
      <c r="C18" s="91">
        <f>HLOOKUP($C$14,$J$1:$N$12,5)</f>
        <v>8.6300000000000008</v>
      </c>
    </row>
    <row r="19" spans="1:8">
      <c r="A19" s="89" t="s">
        <v>31</v>
      </c>
      <c r="C19" s="91">
        <f>HLOOKUP($C$14,$J$1:$N$12,6)</f>
        <v>10.8</v>
      </c>
      <c r="G19" t="s">
        <v>61</v>
      </c>
      <c r="H19" t="s">
        <v>62</v>
      </c>
    </row>
    <row r="20" spans="1:8">
      <c r="A20" s="89" t="s">
        <v>35</v>
      </c>
      <c r="C20" s="91">
        <f>HLOOKUP($C$14,$J$1:$N$12,7)</f>
        <v>14.8</v>
      </c>
    </row>
    <row r="21" spans="1:8">
      <c r="A21" s="89" t="s">
        <v>38</v>
      </c>
      <c r="C21" s="95" t="str">
        <f>HLOOKUP($C$14,$J$1:$N$12,8)</f>
        <v>1 October 2015</v>
      </c>
      <c r="G21" t="s">
        <v>63</v>
      </c>
      <c r="H21" t="s">
        <v>64</v>
      </c>
    </row>
    <row r="22" spans="1:8">
      <c r="A22" s="89" t="s">
        <v>65</v>
      </c>
      <c r="C22" s="95" t="str">
        <f>HLOOKUP($C$14,$J$1:$N$12,9)</f>
        <v>City</v>
      </c>
      <c r="G22" t="s">
        <v>66</v>
      </c>
      <c r="H22" t="s">
        <v>67</v>
      </c>
    </row>
    <row r="23" spans="1:8">
      <c r="A23" s="89" t="s">
        <v>50</v>
      </c>
      <c r="C23" s="95" t="str">
        <f>HLOOKUP($C$14,$J$1:$N$12,10)</f>
        <v xml:space="preserve"> O&amp;M Agreement</v>
      </c>
      <c r="G23" t="s">
        <v>68</v>
      </c>
      <c r="H23" t="s">
        <v>69</v>
      </c>
    </row>
    <row r="24" spans="1:8">
      <c r="A24" s="89" t="s">
        <v>54</v>
      </c>
      <c r="C24" t="str">
        <f>HLOOKUP($C$14,$J$1:$N$12,11)</f>
        <v>Engineering or Building No.</v>
      </c>
      <c r="G24" t="s">
        <v>70</v>
      </c>
      <c r="H24" t="s">
        <v>71</v>
      </c>
    </row>
    <row r="25" spans="1:8">
      <c r="A25" s="89" t="s">
        <v>57</v>
      </c>
      <c r="C25" s="91">
        <f>HLOOKUP($C$14,$J$1:$N$12,12)</f>
        <v>5</v>
      </c>
      <c r="G25" t="s">
        <v>72</v>
      </c>
      <c r="H25" t="s">
        <v>73</v>
      </c>
    </row>
    <row r="26" spans="1:8">
      <c r="G26" t="s">
        <v>74</v>
      </c>
      <c r="H26" t="s">
        <v>75</v>
      </c>
    </row>
    <row r="31" spans="1:8">
      <c r="E31" s="115" t="s">
        <v>76</v>
      </c>
    </row>
    <row r="32" spans="1:8" ht="60" customHeight="1">
      <c r="B32" s="89" t="s">
        <v>5</v>
      </c>
    </row>
    <row r="33" spans="2:2" ht="60" customHeight="1">
      <c r="B33" s="89" t="s">
        <v>6</v>
      </c>
    </row>
    <row r="34" spans="2:2" ht="60" customHeight="1">
      <c r="B34" s="89" t="s">
        <v>7</v>
      </c>
    </row>
    <row r="35" spans="2:2" ht="60" customHeight="1">
      <c r="B35" s="89" t="s">
        <v>8</v>
      </c>
    </row>
    <row r="36" spans="2:2" ht="60" customHeight="1">
      <c r="B36" s="89" t="s">
        <v>9</v>
      </c>
    </row>
  </sheetData>
  <dataValidations disablePrompts="1" count="1">
    <dataValidation type="list" allowBlank="1" showInputMessage="1" showErrorMessage="1" sqref="C14" xr:uid="{1D48C802-E215-4B91-8151-51EE45372D5D}">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442E-5BDD-4EB7-ACA3-35258981D945}">
  <sheetPr codeName="Sheet4">
    <tabColor theme="2" tint="-0.499984740745262"/>
  </sheetPr>
  <dimension ref="A1:T57"/>
  <sheetViews>
    <sheetView showGridLines="0" showRowColHeaders="0" topLeftCell="A5" zoomScale="130" zoomScaleNormal="130" workbookViewId="0">
      <selection activeCell="C4" sqref="C4"/>
    </sheetView>
  </sheetViews>
  <sheetFormatPr defaultColWidth="0" defaultRowHeight="0" customHeight="1" zeroHeight="1"/>
  <cols>
    <col min="1" max="1" width="2.7109375" style="9" customWidth="1"/>
    <col min="2" max="2" width="5.7109375" style="8" customWidth="1"/>
    <col min="3" max="8" width="2.7109375" style="9" customWidth="1"/>
    <col min="9" max="17" width="8.85546875" style="9" customWidth="1"/>
    <col min="18" max="20" width="0" style="9" hidden="1" customWidth="1"/>
    <col min="21" max="16384" width="8.85546875" style="9" hidden="1"/>
  </cols>
  <sheetData>
    <row r="1" spans="2:17" ht="19.899999999999999" customHeight="1"/>
    <row r="2" spans="2:17" ht="19.899999999999999" customHeight="1">
      <c r="B2" s="54" t="s">
        <v>77</v>
      </c>
    </row>
    <row r="3" spans="2:17" ht="4.9000000000000004" customHeight="1">
      <c r="B3" s="54"/>
    </row>
    <row r="4" spans="2:17" ht="19.899999999999999" customHeight="1">
      <c r="B4" s="8">
        <v>1</v>
      </c>
      <c r="C4" s="125" t="s">
        <v>78</v>
      </c>
      <c r="D4" s="125"/>
      <c r="E4" s="125"/>
      <c r="F4" s="125"/>
      <c r="G4" s="125"/>
      <c r="H4" s="125"/>
      <c r="I4" s="125"/>
      <c r="J4" s="125"/>
      <c r="K4" s="125"/>
      <c r="L4" s="125"/>
      <c r="M4" s="125"/>
      <c r="N4" s="125"/>
      <c r="O4" s="125"/>
      <c r="P4" s="125"/>
      <c r="Q4" s="125"/>
    </row>
    <row r="5" spans="2:17" ht="19.899999999999999" customHeight="1">
      <c r="C5" s="125"/>
      <c r="D5" s="125"/>
      <c r="E5" s="125"/>
      <c r="F5" s="125"/>
      <c r="G5" s="125"/>
      <c r="H5" s="125"/>
      <c r="I5" s="125"/>
      <c r="J5" s="125"/>
      <c r="K5" s="125"/>
      <c r="L5" s="125"/>
      <c r="M5" s="125"/>
      <c r="N5" s="125"/>
      <c r="O5" s="125"/>
      <c r="P5" s="125"/>
      <c r="Q5" s="125"/>
    </row>
    <row r="6" spans="2:17" ht="19.899999999999999" customHeight="1">
      <c r="B6" s="8">
        <f>B4+1</f>
        <v>2</v>
      </c>
      <c r="C6" s="9" t="s">
        <v>79</v>
      </c>
    </row>
    <row r="7" spans="2:17" ht="19.899999999999999" customHeight="1">
      <c r="C7" s="10"/>
      <c r="D7" s="10"/>
      <c r="E7" s="10"/>
      <c r="F7" s="10"/>
      <c r="I7" s="9" t="s">
        <v>80</v>
      </c>
    </row>
    <row r="8" spans="2:17" ht="10.15" customHeight="1"/>
    <row r="9" spans="2:17" ht="15" customHeight="1">
      <c r="C9" s="11"/>
      <c r="D9" s="11"/>
      <c r="E9" s="11"/>
      <c r="F9" s="11"/>
      <c r="I9" s="126" t="s">
        <v>81</v>
      </c>
      <c r="J9" s="126"/>
      <c r="K9" s="126"/>
      <c r="L9" s="126"/>
      <c r="M9" s="126"/>
      <c r="N9" s="126"/>
      <c r="O9" s="126"/>
      <c r="P9" s="126"/>
      <c r="Q9" s="126"/>
    </row>
    <row r="10" spans="2:17" ht="15" customHeight="1">
      <c r="I10" s="126"/>
      <c r="J10" s="126"/>
      <c r="K10" s="126"/>
      <c r="L10" s="126"/>
      <c r="M10" s="126"/>
      <c r="N10" s="126"/>
      <c r="O10" s="126"/>
      <c r="P10" s="126"/>
      <c r="Q10" s="126"/>
    </row>
    <row r="11" spans="2:17" ht="10.15" customHeight="1">
      <c r="I11" s="118"/>
      <c r="J11" s="118"/>
      <c r="K11" s="118"/>
      <c r="L11" s="118"/>
      <c r="M11" s="118"/>
      <c r="N11" s="118"/>
      <c r="O11" s="118"/>
      <c r="P11" s="118"/>
      <c r="Q11" s="118"/>
    </row>
    <row r="12" spans="2:17" ht="15" customHeight="1">
      <c r="F12" s="15"/>
      <c r="I12" s="126" t="s">
        <v>82</v>
      </c>
      <c r="J12" s="126"/>
      <c r="K12" s="126"/>
      <c r="L12" s="126"/>
      <c r="M12" s="126"/>
      <c r="N12" s="126"/>
      <c r="O12" s="126"/>
      <c r="P12" s="126"/>
      <c r="Q12" s="126"/>
    </row>
    <row r="13" spans="2:17" ht="15" customHeight="1">
      <c r="I13" s="126"/>
      <c r="J13" s="126"/>
      <c r="K13" s="126"/>
      <c r="L13" s="126"/>
      <c r="M13" s="126"/>
      <c r="N13" s="126"/>
      <c r="O13" s="126"/>
      <c r="P13" s="126"/>
      <c r="Q13" s="126"/>
    </row>
    <row r="14" spans="2:17" ht="15" customHeight="1">
      <c r="I14" s="126"/>
      <c r="J14" s="126"/>
      <c r="K14" s="126"/>
      <c r="L14" s="126"/>
      <c r="M14" s="126"/>
      <c r="N14" s="126"/>
      <c r="O14" s="126"/>
      <c r="P14" s="126"/>
      <c r="Q14" s="126"/>
    </row>
    <row r="15" spans="2:17" ht="15" customHeight="1">
      <c r="I15" s="126"/>
      <c r="J15" s="126"/>
      <c r="K15" s="126"/>
      <c r="L15" s="126"/>
      <c r="M15" s="126"/>
      <c r="N15" s="126"/>
      <c r="O15" s="126"/>
      <c r="P15" s="126"/>
      <c r="Q15" s="126"/>
    </row>
    <row r="16" spans="2:17" ht="10.15" customHeight="1">
      <c r="I16" s="55"/>
      <c r="J16" s="55"/>
      <c r="K16" s="55"/>
      <c r="L16" s="55"/>
      <c r="M16" s="55"/>
      <c r="N16" s="55"/>
      <c r="O16" s="55"/>
      <c r="P16" s="55"/>
      <c r="Q16" s="55"/>
    </row>
    <row r="17" spans="3:17" ht="15" customHeight="1">
      <c r="C17" s="15"/>
      <c r="D17" s="32" t="s">
        <v>83</v>
      </c>
      <c r="E17" s="32"/>
      <c r="F17" s="15"/>
      <c r="G17" s="32" t="s">
        <v>84</v>
      </c>
      <c r="I17" s="126" t="s">
        <v>85</v>
      </c>
      <c r="J17" s="126"/>
      <c r="K17" s="126"/>
      <c r="L17" s="126"/>
      <c r="M17" s="126"/>
      <c r="N17" s="126"/>
      <c r="O17" s="126"/>
      <c r="P17" s="126"/>
      <c r="Q17" s="126"/>
    </row>
    <row r="18" spans="3:17" ht="15" customHeight="1">
      <c r="I18" s="126"/>
      <c r="J18" s="126"/>
      <c r="K18" s="126"/>
      <c r="L18" s="126"/>
      <c r="M18" s="126"/>
      <c r="N18" s="126"/>
      <c r="O18" s="126"/>
      <c r="P18" s="126"/>
      <c r="Q18" s="126"/>
    </row>
    <row r="19" spans="3:17" ht="10.15" customHeight="1"/>
    <row r="20" spans="3:17" ht="15" customHeight="1">
      <c r="C20" s="12"/>
      <c r="D20" s="12"/>
      <c r="E20" s="12"/>
      <c r="F20" s="12"/>
      <c r="I20" s="126" t="s">
        <v>86</v>
      </c>
      <c r="J20" s="126"/>
      <c r="K20" s="126"/>
      <c r="L20" s="126"/>
      <c r="M20" s="126"/>
      <c r="N20" s="126"/>
      <c r="O20" s="126"/>
      <c r="P20" s="126"/>
      <c r="Q20" s="126"/>
    </row>
    <row r="21" spans="3:17" ht="15" customHeight="1">
      <c r="I21" s="126"/>
      <c r="J21" s="126"/>
      <c r="K21" s="126"/>
      <c r="L21" s="126"/>
      <c r="M21" s="126"/>
      <c r="N21" s="126"/>
      <c r="O21" s="126"/>
      <c r="P21" s="126"/>
      <c r="Q21" s="126"/>
    </row>
    <row r="22" spans="3:17" ht="15" customHeight="1">
      <c r="I22" s="126"/>
      <c r="J22" s="126"/>
      <c r="K22" s="126"/>
      <c r="L22" s="126"/>
      <c r="M22" s="126"/>
      <c r="N22" s="126"/>
      <c r="O22" s="126"/>
      <c r="P22" s="126"/>
      <c r="Q22" s="126"/>
    </row>
    <row r="23" spans="3:17" ht="19.899999999999999" customHeight="1">
      <c r="I23" s="126"/>
      <c r="J23" s="126"/>
      <c r="K23" s="126"/>
      <c r="L23" s="126"/>
      <c r="M23" s="126"/>
      <c r="N23" s="126"/>
      <c r="O23" s="126"/>
      <c r="P23" s="126"/>
      <c r="Q23" s="126"/>
    </row>
    <row r="24" spans="3:17" ht="10.15" customHeight="1">
      <c r="I24" s="55"/>
      <c r="J24" s="55"/>
      <c r="K24" s="55"/>
      <c r="L24" s="55"/>
      <c r="M24" s="55"/>
      <c r="N24" s="55"/>
      <c r="O24" s="55"/>
      <c r="P24" s="55"/>
      <c r="Q24" s="55"/>
    </row>
    <row r="25" spans="3:17" ht="15" customHeight="1">
      <c r="C25" s="13"/>
      <c r="D25" s="13"/>
      <c r="E25" s="13"/>
      <c r="F25" s="13"/>
      <c r="I25" s="126" t="s">
        <v>87</v>
      </c>
      <c r="J25" s="126"/>
      <c r="K25" s="126"/>
      <c r="L25" s="126"/>
      <c r="M25" s="126"/>
      <c r="N25" s="126"/>
      <c r="O25" s="126"/>
      <c r="P25" s="126"/>
      <c r="Q25" s="126"/>
    </row>
    <row r="26" spans="3:17" ht="15" customHeight="1">
      <c r="I26" s="126"/>
      <c r="J26" s="126"/>
      <c r="K26" s="126"/>
      <c r="L26" s="126"/>
      <c r="M26" s="126"/>
      <c r="N26" s="126"/>
      <c r="O26" s="126"/>
      <c r="P26" s="126"/>
      <c r="Q26" s="126"/>
    </row>
    <row r="27" spans="3:17" ht="10.15" customHeight="1"/>
    <row r="28" spans="3:17" ht="19.899999999999999" customHeight="1">
      <c r="C28" s="14" t="s">
        <v>11</v>
      </c>
      <c r="D28" s="14"/>
      <c r="E28" s="14"/>
      <c r="F28" s="14"/>
      <c r="I28" s="9" t="s">
        <v>88</v>
      </c>
    </row>
    <row r="29" spans="3:17" ht="10.15" customHeight="1"/>
    <row r="30" spans="3:17" ht="19.899999999999999" customHeight="1">
      <c r="C30" s="3" t="s">
        <v>1</v>
      </c>
      <c r="D30" s="3"/>
      <c r="E30" s="3"/>
      <c r="F30" s="3"/>
      <c r="I30" s="9" t="s">
        <v>89</v>
      </c>
    </row>
    <row r="31" spans="3:17" ht="10.15" customHeight="1"/>
    <row r="32" spans="3:17" ht="19.899999999999999" customHeight="1">
      <c r="C32" s="3" t="s">
        <v>0</v>
      </c>
      <c r="D32" s="3"/>
      <c r="E32" s="3"/>
      <c r="F32" s="3"/>
      <c r="I32" s="9" t="s">
        <v>90</v>
      </c>
    </row>
    <row r="33" spans="2:17" ht="10.15" customHeight="1"/>
    <row r="34" spans="2:17" ht="19.899999999999999" customHeight="1">
      <c r="B34" s="8">
        <f>B6+1</f>
        <v>3</v>
      </c>
      <c r="C34" s="9" t="s">
        <v>91</v>
      </c>
    </row>
    <row r="35" spans="2:17" ht="19.899999999999999" customHeight="1">
      <c r="B35" s="8">
        <f>B34+1</f>
        <v>4</v>
      </c>
      <c r="C35" s="126" t="s">
        <v>92</v>
      </c>
      <c r="D35" s="126"/>
      <c r="E35" s="126"/>
      <c r="F35" s="126"/>
      <c r="G35" s="126"/>
      <c r="H35" s="126"/>
      <c r="I35" s="126"/>
      <c r="J35" s="126"/>
      <c r="K35" s="126"/>
      <c r="L35" s="126"/>
      <c r="M35" s="126"/>
      <c r="N35" s="126"/>
      <c r="O35" s="126"/>
      <c r="P35" s="126"/>
      <c r="Q35" s="126"/>
    </row>
    <row r="36" spans="2:17" ht="15" customHeight="1">
      <c r="C36" s="126"/>
      <c r="D36" s="126"/>
      <c r="E36" s="126"/>
      <c r="F36" s="126"/>
      <c r="G36" s="126"/>
      <c r="H36" s="126"/>
      <c r="I36" s="126"/>
      <c r="J36" s="126"/>
      <c r="K36" s="126"/>
      <c r="L36" s="126"/>
      <c r="M36" s="126"/>
      <c r="N36" s="126"/>
      <c r="O36" s="126"/>
      <c r="P36" s="126"/>
      <c r="Q36" s="126"/>
    </row>
    <row r="37" spans="2:17" ht="19.899999999999999" customHeight="1">
      <c r="B37" s="8">
        <v>5</v>
      </c>
      <c r="C37" s="125" t="s">
        <v>93</v>
      </c>
      <c r="D37" s="125"/>
      <c r="E37" s="125"/>
      <c r="F37" s="125"/>
      <c r="G37" s="125"/>
      <c r="H37" s="125"/>
      <c r="I37" s="125"/>
      <c r="J37" s="125"/>
      <c r="K37" s="125"/>
      <c r="L37" s="125"/>
      <c r="M37" s="125"/>
      <c r="N37" s="125"/>
      <c r="O37" s="125"/>
      <c r="P37" s="125"/>
      <c r="Q37" s="125"/>
    </row>
    <row r="38" spans="2:17" ht="19.899999999999999" customHeight="1">
      <c r="C38" s="125"/>
      <c r="D38" s="125"/>
      <c r="E38" s="125"/>
      <c r="F38" s="125"/>
      <c r="G38" s="125"/>
      <c r="H38" s="125"/>
      <c r="I38" s="125"/>
      <c r="J38" s="125"/>
      <c r="K38" s="125"/>
      <c r="L38" s="125"/>
      <c r="M38" s="125"/>
      <c r="N38" s="125"/>
      <c r="O38" s="125"/>
      <c r="P38" s="125"/>
      <c r="Q38" s="125"/>
    </row>
    <row r="39" spans="2:17" ht="12" customHeight="1">
      <c r="C39" s="125"/>
      <c r="D39" s="125"/>
      <c r="E39" s="125"/>
      <c r="F39" s="125"/>
      <c r="G39" s="125"/>
      <c r="H39" s="125"/>
      <c r="I39" s="125"/>
      <c r="J39" s="125"/>
      <c r="K39" s="125"/>
      <c r="L39" s="125"/>
      <c r="M39" s="125"/>
      <c r="N39" s="125"/>
      <c r="O39" s="125"/>
      <c r="P39" s="125"/>
      <c r="Q39" s="125"/>
    </row>
    <row r="40" spans="2:17" ht="19.899999999999999" customHeight="1">
      <c r="B40" s="8">
        <v>6</v>
      </c>
      <c r="C40" s="9" t="s">
        <v>94</v>
      </c>
    </row>
    <row r="41" spans="2:17" ht="19.899999999999999" customHeight="1"/>
    <row r="42" spans="2:17" ht="19.899999999999999" customHeight="1"/>
    <row r="43" spans="2:17" ht="19.899999999999999" customHeight="1"/>
    <row r="44" spans="2:17" ht="19.899999999999999" customHeight="1"/>
    <row r="45" spans="2:17" ht="19.899999999999999" customHeight="1"/>
    <row r="46" spans="2:17" ht="19.899999999999999" customHeight="1"/>
    <row r="47" spans="2:17" ht="19.899999999999999" customHeight="1"/>
    <row r="48" spans="2:17"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sheetData>
  <sheetProtection algorithmName="SHA-512" hashValue="6nsWl0aufU8PR65LbI9ODgV7UiUSaM4XQe8r7rlg7kpv6W2p5jptAnFov+nDRU0wqwnWECcwRyzXU1BJqTjIPQ==" saltValue="jlSwhSrJncEi9Pa/e1Vjow==" spinCount="100000" sheet="1" objects="1" scenarios="1" selectLockedCells="1"/>
  <mergeCells count="8">
    <mergeCell ref="C37:Q39"/>
    <mergeCell ref="C4:Q5"/>
    <mergeCell ref="I9:Q10"/>
    <mergeCell ref="I25:Q26"/>
    <mergeCell ref="C35:Q36"/>
    <mergeCell ref="I20:Q23"/>
    <mergeCell ref="I17:Q18"/>
    <mergeCell ref="I12:Q15"/>
  </mergeCells>
  <conditionalFormatting sqref="C9:F9">
    <cfRule type="expression" dxfId="126" priority="5">
      <formula>ISBLANK(C9)</formula>
    </cfRule>
  </conditionalFormatting>
  <conditionalFormatting sqref="F12">
    <cfRule type="expression" dxfId="125" priority="4">
      <formula>ISBLANK(F12)</formula>
    </cfRule>
  </conditionalFormatting>
  <conditionalFormatting sqref="C17">
    <cfRule type="expression" dxfId="124" priority="2">
      <formula>ISBLANK(C17)</formula>
    </cfRule>
  </conditionalFormatting>
  <conditionalFormatting sqref="F17">
    <cfRule type="expression" dxfId="123" priority="1">
      <formula>ISBLANK(F17)</formula>
    </cfRule>
  </conditionalFormatting>
  <pageMargins left="0.2" right="0.2" top="0.5" bottom="0.25" header="0.3" footer="0.3"/>
  <pageSetup orientation="portrait" r:id="rId1"/>
  <headerFooter>
    <oddFooter>&amp;L1 April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AB6BEEF-B1DA-4646-852C-94D854C30A2A}">
          <x14:formula1>
            <xm:f>Tables!$E$2:$E$4</xm:f>
          </x14:formula1>
          <xm:sqref>C28:F28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N151"/>
  <sheetViews>
    <sheetView showGridLines="0" showRowColHeaders="0" showZeros="0" tabSelected="1" zoomScale="150" zoomScaleNormal="150" workbookViewId="0">
      <selection activeCell="J29" sqref="J29:M29"/>
    </sheetView>
  </sheetViews>
  <sheetFormatPr defaultColWidth="0" defaultRowHeight="0" customHeight="1" zeroHeight="1"/>
  <cols>
    <col min="1" max="1" width="1.7109375" style="32" customWidth="1"/>
    <col min="2" max="36" width="2.7109375" style="32" customWidth="1"/>
    <col min="37" max="37" width="1.7109375" style="32" customWidth="1"/>
    <col min="38" max="40" width="8.7109375" style="7" hidden="1" customWidth="1"/>
    <col min="41" max="42" width="2.7109375" style="32" customWidth="1"/>
    <col min="43" max="77" width="2.7109375" style="97" customWidth="1"/>
    <col min="78" max="80" width="2.7109375" style="97" hidden="1" customWidth="1"/>
    <col min="81" max="81" width="8.7109375" style="97" hidden="1" customWidth="1"/>
    <col min="82" max="92" width="0" style="32" hidden="1" customWidth="1"/>
    <col min="93" max="16384" width="8.85546875" style="32" hidden="1"/>
  </cols>
  <sheetData>
    <row r="1" spans="1:92" ht="15" customHeight="1">
      <c r="O1" s="2"/>
      <c r="P1" s="2"/>
      <c r="Q1" s="127" t="s">
        <v>95</v>
      </c>
      <c r="R1" s="127"/>
      <c r="S1" s="127"/>
      <c r="T1" s="127"/>
      <c r="U1" s="127"/>
      <c r="V1" s="127"/>
      <c r="W1" s="127"/>
      <c r="X1" s="127"/>
      <c r="Y1" s="127"/>
      <c r="Z1" s="127"/>
      <c r="AA1" s="127"/>
      <c r="AB1" s="127"/>
      <c r="AC1" s="127"/>
      <c r="AD1" s="127"/>
      <c r="AE1" s="127"/>
      <c r="AF1" s="127"/>
      <c r="AG1" s="127"/>
      <c r="AH1" s="127"/>
      <c r="AI1" s="127"/>
      <c r="AJ1" s="127"/>
      <c r="AK1" s="127"/>
      <c r="AL1" s="69"/>
      <c r="AM1" s="69"/>
      <c r="AN1" s="69"/>
      <c r="BF1" s="127" t="str">
        <f>Q1</f>
        <v>Form 2E - Hydrodynamic Separator
Design Form</v>
      </c>
      <c r="BG1" s="127"/>
      <c r="BH1" s="127"/>
      <c r="BI1" s="127"/>
      <c r="BJ1" s="127"/>
      <c r="BK1" s="127"/>
      <c r="BL1" s="127"/>
      <c r="BM1" s="127"/>
      <c r="BN1" s="127"/>
      <c r="BO1" s="127"/>
      <c r="BP1" s="127"/>
      <c r="BQ1" s="127"/>
      <c r="BR1" s="127"/>
      <c r="BS1" s="127"/>
      <c r="BT1" s="127"/>
      <c r="BU1" s="127"/>
      <c r="BV1" s="127"/>
      <c r="BW1" s="127"/>
      <c r="BX1" s="127"/>
      <c r="CI1" s="70"/>
      <c r="CJ1" s="70"/>
      <c r="CK1" s="70"/>
      <c r="CL1" s="70"/>
      <c r="CM1" s="70"/>
      <c r="CN1" s="70"/>
    </row>
    <row r="2" spans="1:92" ht="15" customHeight="1">
      <c r="J2" s="2"/>
      <c r="K2" s="2"/>
      <c r="L2" s="2"/>
      <c r="M2" s="2"/>
      <c r="N2" s="2"/>
      <c r="O2" s="2"/>
      <c r="P2" s="2"/>
      <c r="Q2" s="127"/>
      <c r="R2" s="127"/>
      <c r="S2" s="127"/>
      <c r="T2" s="127"/>
      <c r="U2" s="127"/>
      <c r="V2" s="127"/>
      <c r="W2" s="127"/>
      <c r="X2" s="127"/>
      <c r="Y2" s="127"/>
      <c r="Z2" s="127"/>
      <c r="AA2" s="127"/>
      <c r="AB2" s="127"/>
      <c r="AC2" s="127"/>
      <c r="AD2" s="127"/>
      <c r="AE2" s="127"/>
      <c r="AF2" s="127"/>
      <c r="AG2" s="127"/>
      <c r="AH2" s="127"/>
      <c r="AI2" s="127"/>
      <c r="AJ2" s="127"/>
      <c r="AK2" s="127"/>
      <c r="AL2" s="69"/>
      <c r="AM2" s="69"/>
      <c r="AN2" s="69"/>
      <c r="BF2" s="127"/>
      <c r="BG2" s="127"/>
      <c r="BH2" s="127"/>
      <c r="BI2" s="127"/>
      <c r="BJ2" s="127"/>
      <c r="BK2" s="127"/>
      <c r="BL2" s="127"/>
      <c r="BM2" s="127"/>
      <c r="BN2" s="127"/>
      <c r="BO2" s="127"/>
      <c r="BP2" s="127"/>
      <c r="BQ2" s="127"/>
      <c r="BR2" s="127"/>
      <c r="BS2" s="127"/>
      <c r="BT2" s="127"/>
      <c r="BU2" s="127"/>
      <c r="BV2" s="127"/>
      <c r="BW2" s="127"/>
      <c r="BX2" s="127"/>
      <c r="CC2" s="19"/>
      <c r="CI2" s="70"/>
      <c r="CJ2" s="70"/>
      <c r="CK2" s="70"/>
      <c r="CL2" s="70"/>
      <c r="CM2" s="70"/>
      <c r="CN2" s="70"/>
    </row>
    <row r="3" spans="1:92" ht="15" customHeight="1">
      <c r="J3" s="2"/>
      <c r="K3" s="2"/>
      <c r="L3" s="2"/>
      <c r="M3" s="2"/>
      <c r="N3" s="2"/>
      <c r="O3" s="2"/>
      <c r="P3" s="2"/>
      <c r="Q3" s="127"/>
      <c r="R3" s="127"/>
      <c r="S3" s="127"/>
      <c r="T3" s="127"/>
      <c r="U3" s="127"/>
      <c r="V3" s="127"/>
      <c r="W3" s="127"/>
      <c r="X3" s="127"/>
      <c r="Y3" s="127"/>
      <c r="Z3" s="127"/>
      <c r="AA3" s="127"/>
      <c r="AB3" s="127"/>
      <c r="AC3" s="127"/>
      <c r="AD3" s="127"/>
      <c r="AE3" s="127"/>
      <c r="AF3" s="127"/>
      <c r="AG3" s="127"/>
      <c r="AH3" s="127"/>
      <c r="AI3" s="127"/>
      <c r="AJ3" s="127"/>
      <c r="AK3" s="127"/>
      <c r="AL3" s="69"/>
      <c r="AM3" s="69"/>
      <c r="AN3" s="69"/>
      <c r="BF3" s="127"/>
      <c r="BG3" s="127"/>
      <c r="BH3" s="127"/>
      <c r="BI3" s="127"/>
      <c r="BJ3" s="127"/>
      <c r="BK3" s="127"/>
      <c r="BL3" s="127"/>
      <c r="BM3" s="127"/>
      <c r="BN3" s="127"/>
      <c r="BO3" s="127"/>
      <c r="BP3" s="127"/>
      <c r="BQ3" s="127"/>
      <c r="BR3" s="127"/>
      <c r="BS3" s="127"/>
      <c r="BT3" s="127"/>
      <c r="BU3" s="127"/>
      <c r="BV3" s="127"/>
      <c r="BW3" s="127"/>
      <c r="BX3" s="127"/>
      <c r="CC3" s="19"/>
      <c r="CI3" s="70"/>
      <c r="CJ3" s="70"/>
      <c r="CK3" s="70"/>
      <c r="CL3" s="70"/>
      <c r="CM3" s="70"/>
      <c r="CN3" s="70"/>
    </row>
    <row r="4" spans="1:92" ht="15" customHeight="1">
      <c r="J4" s="2"/>
      <c r="K4" s="2"/>
      <c r="L4" s="2"/>
      <c r="M4" s="2"/>
      <c r="N4" s="2"/>
      <c r="O4" s="2"/>
      <c r="P4" s="2"/>
      <c r="Q4" s="127"/>
      <c r="R4" s="127"/>
      <c r="S4" s="127"/>
      <c r="T4" s="127"/>
      <c r="U4" s="127"/>
      <c r="V4" s="127"/>
      <c r="W4" s="127"/>
      <c r="X4" s="127"/>
      <c r="Y4" s="127"/>
      <c r="Z4" s="127"/>
      <c r="AA4" s="127"/>
      <c r="AB4" s="127"/>
      <c r="AC4" s="127"/>
      <c r="AD4" s="127"/>
      <c r="AE4" s="127"/>
      <c r="AF4" s="127"/>
      <c r="AG4" s="127"/>
      <c r="AH4" s="127"/>
      <c r="AI4" s="127"/>
      <c r="AJ4" s="127"/>
      <c r="AK4" s="127"/>
      <c r="AL4" s="69"/>
      <c r="AM4" s="69"/>
      <c r="AN4" s="69"/>
      <c r="BF4" s="127"/>
      <c r="BG4" s="127"/>
      <c r="BH4" s="127"/>
      <c r="BI4" s="127"/>
      <c r="BJ4" s="127"/>
      <c r="BK4" s="127"/>
      <c r="BL4" s="127"/>
      <c r="BM4" s="127"/>
      <c r="BN4" s="127"/>
      <c r="BO4" s="127"/>
      <c r="BP4" s="127"/>
      <c r="BQ4" s="127"/>
      <c r="BR4" s="127"/>
      <c r="BS4" s="127"/>
      <c r="BT4" s="127"/>
      <c r="BU4" s="127"/>
      <c r="BV4" s="127"/>
      <c r="BW4" s="127"/>
      <c r="BX4" s="127"/>
      <c r="CC4" s="19"/>
      <c r="CI4" s="70"/>
      <c r="CJ4" s="70"/>
      <c r="CK4" s="70"/>
      <c r="CL4" s="70"/>
      <c r="CM4" s="70"/>
      <c r="CN4" s="70"/>
    </row>
    <row r="5" spans="1:92" ht="4.9000000000000004" customHeight="1">
      <c r="J5" s="2"/>
      <c r="K5" s="2"/>
      <c r="L5" s="2"/>
      <c r="M5" s="2"/>
      <c r="N5" s="2"/>
      <c r="O5" s="2"/>
      <c r="P5" s="2"/>
      <c r="Q5" s="2"/>
      <c r="R5" s="121"/>
      <c r="S5" s="121"/>
      <c r="T5" s="121"/>
      <c r="U5" s="121"/>
      <c r="V5" s="121"/>
      <c r="W5" s="121"/>
      <c r="X5" s="121"/>
      <c r="Y5" s="121"/>
      <c r="Z5" s="121"/>
      <c r="AA5" s="121"/>
      <c r="AB5" s="121"/>
      <c r="AC5" s="121"/>
      <c r="AD5" s="121"/>
      <c r="AE5" s="121"/>
      <c r="AF5" s="121"/>
      <c r="AG5" s="121"/>
      <c r="AH5" s="121"/>
      <c r="AI5" s="121"/>
      <c r="AJ5" s="121"/>
      <c r="AL5" s="69"/>
      <c r="AM5" s="69"/>
      <c r="AN5" s="69"/>
    </row>
    <row r="6" spans="1:92" ht="15" customHeight="1">
      <c r="A6" s="20"/>
      <c r="B6" s="21" t="s">
        <v>96</v>
      </c>
      <c r="C6" s="21"/>
      <c r="D6" s="21"/>
      <c r="E6" s="21"/>
      <c r="F6" s="21"/>
      <c r="G6" s="21"/>
      <c r="H6" s="21"/>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3"/>
      <c r="AL6" s="69"/>
      <c r="AM6" s="69"/>
      <c r="AN6" s="69"/>
      <c r="AP6" s="128" t="s">
        <v>97</v>
      </c>
      <c r="AQ6" s="128"/>
      <c r="AR6" s="128"/>
      <c r="AS6" s="128"/>
      <c r="AT6" s="128"/>
      <c r="AU6" s="128"/>
      <c r="AV6" s="128"/>
      <c r="AW6" s="128"/>
      <c r="AX6" s="128"/>
      <c r="AY6" s="128"/>
      <c r="AZ6" s="128"/>
      <c r="BA6" s="128"/>
      <c r="BB6" s="128"/>
      <c r="BC6" s="128"/>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row>
    <row r="7" spans="1:92" ht="15" customHeight="1">
      <c r="A7" s="24"/>
      <c r="B7" s="4" t="s">
        <v>98</v>
      </c>
      <c r="C7" s="4"/>
      <c r="D7" s="4"/>
      <c r="E7" s="56"/>
      <c r="F7" s="56"/>
      <c r="G7" s="56"/>
      <c r="H7" s="56"/>
      <c r="I7" s="56"/>
      <c r="J7" s="56"/>
      <c r="K7" s="56"/>
      <c r="L7" s="56"/>
      <c r="M7" s="56"/>
      <c r="N7" s="56"/>
      <c r="O7" s="56"/>
      <c r="P7" s="56"/>
      <c r="Q7" s="56"/>
      <c r="R7" s="56"/>
      <c r="S7" s="56"/>
      <c r="T7" s="56"/>
      <c r="U7" s="56"/>
      <c r="V7" s="56"/>
      <c r="W7" s="56"/>
      <c r="X7" s="56"/>
      <c r="Y7" s="56"/>
      <c r="Z7" s="56"/>
      <c r="AA7" s="56"/>
      <c r="AB7" s="56"/>
      <c r="AC7" s="4"/>
      <c r="AD7" s="4"/>
      <c r="AE7" s="25" t="s">
        <v>99</v>
      </c>
      <c r="AF7" s="56"/>
      <c r="AG7" s="56"/>
      <c r="AH7" s="56"/>
      <c r="AI7" s="56"/>
      <c r="AJ7" s="56"/>
      <c r="AK7" s="26"/>
      <c r="AL7" s="69"/>
      <c r="AM7" s="69"/>
      <c r="AN7" s="69"/>
      <c r="AP7" s="128"/>
      <c r="AQ7" s="128"/>
      <c r="AR7" s="128"/>
      <c r="AS7" s="128"/>
      <c r="AT7" s="128"/>
      <c r="AU7" s="128"/>
      <c r="AV7" s="128"/>
      <c r="AW7" s="128"/>
      <c r="AX7" s="128"/>
      <c r="AY7" s="128"/>
      <c r="AZ7" s="128"/>
      <c r="BA7" s="128"/>
      <c r="BB7" s="128"/>
      <c r="BC7" s="128"/>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row>
    <row r="8" spans="1:92" ht="4.9000000000000004" customHeight="1">
      <c r="A8" s="24"/>
      <c r="B8" s="4"/>
      <c r="C8" s="4"/>
      <c r="D8" s="4"/>
      <c r="E8" s="4"/>
      <c r="F8" s="4"/>
      <c r="G8" s="4"/>
      <c r="H8" s="4"/>
      <c r="I8" s="4"/>
      <c r="J8" s="4"/>
      <c r="K8" s="4"/>
      <c r="L8" s="4"/>
      <c r="M8" s="4"/>
      <c r="N8" s="4"/>
      <c r="O8" s="4"/>
      <c r="P8" s="4"/>
      <c r="Q8" s="4"/>
      <c r="R8" s="4"/>
      <c r="S8" s="4"/>
      <c r="T8" s="4"/>
      <c r="U8" s="4"/>
      <c r="V8" s="4"/>
      <c r="W8" s="4"/>
      <c r="X8" s="4"/>
      <c r="Y8" s="4"/>
      <c r="Z8" s="25"/>
      <c r="AA8" s="6"/>
      <c r="AB8" s="6"/>
      <c r="AC8" s="6"/>
      <c r="AD8" s="6"/>
      <c r="AE8" s="4"/>
      <c r="AF8" s="4"/>
      <c r="AG8" s="4"/>
      <c r="AH8" s="6"/>
      <c r="AI8" s="6"/>
      <c r="AJ8" s="6"/>
      <c r="AK8" s="26"/>
      <c r="AL8" s="69"/>
      <c r="AM8" s="69"/>
      <c r="AN8" s="69"/>
    </row>
    <row r="9" spans="1:92" ht="15" customHeight="1">
      <c r="A9" s="24"/>
      <c r="B9" s="4" t="s">
        <v>100</v>
      </c>
      <c r="C9" s="25"/>
      <c r="D9" s="25"/>
      <c r="E9" s="25"/>
      <c r="F9" s="4"/>
      <c r="G9" s="71"/>
      <c r="H9" s="4" t="s">
        <v>101</v>
      </c>
      <c r="I9" s="4"/>
      <c r="J9" s="4"/>
      <c r="K9" s="4"/>
      <c r="L9" s="4"/>
      <c r="M9" s="4"/>
      <c r="N9" s="71"/>
      <c r="O9" s="4" t="s">
        <v>102</v>
      </c>
      <c r="P9" s="4"/>
      <c r="Q9" s="4"/>
      <c r="R9" s="4"/>
      <c r="S9" s="4"/>
      <c r="T9" s="4"/>
      <c r="U9" s="4"/>
      <c r="V9" s="4"/>
      <c r="W9" s="71"/>
      <c r="X9" s="4" t="s">
        <v>103</v>
      </c>
      <c r="Y9" s="4"/>
      <c r="Z9" s="4"/>
      <c r="AA9" s="4"/>
      <c r="AB9" s="4"/>
      <c r="AC9" s="4"/>
      <c r="AD9" s="4"/>
      <c r="AE9" s="4"/>
      <c r="AF9" s="4"/>
      <c r="AG9" s="4"/>
      <c r="AH9" s="4"/>
      <c r="AI9" s="4"/>
      <c r="AJ9" s="4"/>
      <c r="AK9" s="26"/>
      <c r="AL9" s="69"/>
      <c r="AM9" s="69"/>
      <c r="AN9" s="69"/>
      <c r="AP9" s="78" t="s">
        <v>104</v>
      </c>
      <c r="AQ9" s="107"/>
      <c r="AR9" s="107"/>
      <c r="AS9" s="107"/>
      <c r="AT9" s="107"/>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66"/>
    </row>
    <row r="10" spans="1:92" ht="4.9000000000000004" customHeight="1">
      <c r="A10" s="24"/>
      <c r="B10" s="4"/>
      <c r="C10" s="25"/>
      <c r="D10" s="25"/>
      <c r="E10" s="25"/>
      <c r="F10" s="4"/>
      <c r="G10" s="25"/>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26"/>
      <c r="AL10" s="69"/>
      <c r="AM10" s="69"/>
      <c r="AN10" s="69"/>
      <c r="AP10" s="78"/>
      <c r="AQ10" s="107"/>
      <c r="AR10" s="107"/>
      <c r="AS10" s="107"/>
      <c r="AT10" s="107"/>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66"/>
    </row>
    <row r="11" spans="1:92" ht="15" customHeight="1">
      <c r="A11" s="24"/>
      <c r="B11" s="4"/>
      <c r="C11" s="25"/>
      <c r="D11" s="25"/>
      <c r="E11" s="25"/>
      <c r="F11" s="4"/>
      <c r="G11" s="71"/>
      <c r="H11" s="4" t="s">
        <v>105</v>
      </c>
      <c r="I11" s="4"/>
      <c r="J11" s="4"/>
      <c r="K11" s="4"/>
      <c r="L11" s="4"/>
      <c r="M11" s="4"/>
      <c r="N11" s="71"/>
      <c r="O11" s="4" t="s">
        <v>106</v>
      </c>
      <c r="P11" s="4"/>
      <c r="Q11" s="4"/>
      <c r="R11" s="4"/>
      <c r="S11" s="4"/>
      <c r="T11" s="4"/>
      <c r="U11" s="4"/>
      <c r="V11" s="4"/>
      <c r="W11" s="4"/>
      <c r="X11" s="4"/>
      <c r="Y11" s="4"/>
      <c r="Z11" s="4"/>
      <c r="AA11" s="4"/>
      <c r="AB11" s="4"/>
      <c r="AC11" s="4"/>
      <c r="AD11" s="4"/>
      <c r="AE11" s="4"/>
      <c r="AF11" s="4"/>
      <c r="AG11" s="4"/>
      <c r="AH11" s="4"/>
      <c r="AI11" s="4"/>
      <c r="AJ11" s="4"/>
      <c r="AK11" s="26"/>
      <c r="AL11" s="69"/>
      <c r="AM11" s="69"/>
      <c r="AN11" s="69"/>
      <c r="AP11" s="108">
        <v>1</v>
      </c>
      <c r="AQ11" s="5" t="s">
        <v>107</v>
      </c>
      <c r="AR11" s="5"/>
      <c r="AS11" s="5"/>
      <c r="AT11" s="5"/>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102"/>
      <c r="CA11" s="102"/>
      <c r="CB11" s="102"/>
    </row>
    <row r="12" spans="1:92" ht="4.9000000000000004" customHeight="1">
      <c r="A12" s="24"/>
      <c r="B12" s="4"/>
      <c r="C12" s="25"/>
      <c r="D12" s="25"/>
      <c r="E12" s="25"/>
      <c r="F12" s="4"/>
      <c r="G12" s="25"/>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26"/>
      <c r="AL12" s="69"/>
      <c r="AM12" s="69"/>
      <c r="AN12" s="69"/>
      <c r="AP12" s="82"/>
      <c r="AQ12" s="32"/>
      <c r="AR12" s="32"/>
      <c r="AS12" s="32"/>
      <c r="AT12" s="32"/>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63"/>
      <c r="CA12" s="63"/>
      <c r="CB12" s="63"/>
    </row>
    <row r="13" spans="1:92" ht="15" customHeight="1">
      <c r="A13" s="24"/>
      <c r="B13" s="4" t="s">
        <v>108</v>
      </c>
      <c r="C13" s="4"/>
      <c r="D13" s="4"/>
      <c r="E13" s="4"/>
      <c r="F13" s="4"/>
      <c r="G13" s="71"/>
      <c r="H13" s="4" t="s">
        <v>109</v>
      </c>
      <c r="I13" s="4"/>
      <c r="J13" s="4"/>
      <c r="K13" s="4"/>
      <c r="L13" s="4"/>
      <c r="M13" s="4"/>
      <c r="N13" s="71"/>
      <c r="O13" s="4" t="s">
        <v>110</v>
      </c>
      <c r="P13" s="4"/>
      <c r="Q13" s="4"/>
      <c r="R13" s="4"/>
      <c r="S13" s="4"/>
      <c r="T13" s="4"/>
      <c r="U13" s="4"/>
      <c r="V13" s="4"/>
      <c r="W13" s="71"/>
      <c r="X13" s="4" t="s">
        <v>111</v>
      </c>
      <c r="Y13" s="4"/>
      <c r="Z13" s="4"/>
      <c r="AA13" s="4"/>
      <c r="AB13" s="4"/>
      <c r="AC13" s="4"/>
      <c r="AD13" s="71"/>
      <c r="AE13" s="4" t="s">
        <v>112</v>
      </c>
      <c r="AF13" s="72"/>
      <c r="AG13" s="4"/>
      <c r="AH13" s="4"/>
      <c r="AI13" s="4"/>
      <c r="AJ13" s="4"/>
      <c r="AK13" s="26"/>
      <c r="AL13" s="69"/>
      <c r="AM13" s="69"/>
      <c r="AN13" s="69"/>
      <c r="AP13" s="108">
        <v>2</v>
      </c>
      <c r="AQ13" s="82" t="s">
        <v>113</v>
      </c>
      <c r="AR13" s="82"/>
      <c r="AS13" s="82"/>
      <c r="AT13" s="82"/>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102"/>
      <c r="CA13" s="102"/>
      <c r="CB13" s="102"/>
    </row>
    <row r="14" spans="1:92" ht="4.9000000000000004" customHeight="1">
      <c r="A14" s="2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26"/>
      <c r="AL14" s="69"/>
      <c r="AM14" s="69"/>
      <c r="AN14" s="69"/>
      <c r="AP14" s="108"/>
      <c r="AQ14" s="82"/>
      <c r="AR14" s="82"/>
      <c r="AS14" s="82"/>
      <c r="AT14" s="82"/>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102"/>
      <c r="CA14" s="102"/>
      <c r="CB14" s="102"/>
    </row>
    <row r="15" spans="1:92" ht="15" customHeight="1">
      <c r="A15" s="24"/>
      <c r="B15" s="6" t="s">
        <v>114</v>
      </c>
      <c r="C15" s="4"/>
      <c r="D15" s="68"/>
      <c r="E15" s="25"/>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26"/>
      <c r="AL15" s="69"/>
      <c r="AM15" s="69"/>
      <c r="AN15" s="69"/>
      <c r="AP15" s="108"/>
      <c r="AQ15" s="82" t="s">
        <v>115</v>
      </c>
      <c r="AR15" s="82"/>
      <c r="AS15" s="82"/>
      <c r="AT15" s="82"/>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102"/>
      <c r="CA15" s="102"/>
      <c r="CB15" s="102"/>
    </row>
    <row r="16" spans="1:92" ht="4.9000000000000004" customHeight="1">
      <c r="A16" s="30"/>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31"/>
      <c r="AL16" s="69"/>
      <c r="AM16" s="69"/>
      <c r="AN16" s="69"/>
      <c r="AP16" s="82"/>
      <c r="AQ16" s="32"/>
      <c r="AR16" s="32"/>
      <c r="AS16" s="32"/>
      <c r="AT16" s="32"/>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63"/>
      <c r="CA16" s="63"/>
      <c r="CB16" s="63"/>
    </row>
    <row r="17" spans="2:81" ht="4.9000000000000004" customHeight="1">
      <c r="AL17" s="69"/>
      <c r="AM17" s="69"/>
      <c r="AN17" s="69"/>
      <c r="AP17" s="82"/>
      <c r="AQ17" s="32"/>
      <c r="AR17" s="32"/>
      <c r="AS17" s="32"/>
      <c r="AT17" s="32"/>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63"/>
      <c r="CA17" s="63"/>
      <c r="CB17" s="63"/>
    </row>
    <row r="18" spans="2:81" ht="15" customHeight="1">
      <c r="B18" s="1" t="s">
        <v>116</v>
      </c>
      <c r="C18" s="1"/>
      <c r="D18" s="1"/>
      <c r="E18" s="1"/>
      <c r="F18" s="1"/>
      <c r="G18" s="1"/>
      <c r="H18" s="1"/>
      <c r="I18" s="1"/>
      <c r="AD18" s="124"/>
      <c r="AE18" s="124"/>
      <c r="AF18" s="124"/>
      <c r="AG18" s="124"/>
      <c r="AH18" s="124"/>
      <c r="AI18" s="124"/>
      <c r="AJ18" s="124"/>
      <c r="AP18" s="108">
        <v>3</v>
      </c>
      <c r="AQ18" s="32" t="s">
        <v>117</v>
      </c>
      <c r="AR18" s="32"/>
      <c r="AS18" s="32"/>
      <c r="AT18" s="32"/>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102"/>
      <c r="CA18" s="102"/>
      <c r="CB18" s="102"/>
    </row>
    <row r="19" spans="2:81" ht="15" customHeight="1">
      <c r="D19" s="124" t="s">
        <v>118</v>
      </c>
      <c r="E19" s="133"/>
      <c r="F19" s="133"/>
      <c r="G19" s="133"/>
      <c r="H19" s="133"/>
      <c r="I19" s="133"/>
      <c r="J19" s="133"/>
      <c r="K19" s="133"/>
      <c r="L19" s="133"/>
      <c r="M19" s="133"/>
      <c r="N19" s="133"/>
      <c r="O19" s="133"/>
      <c r="P19" s="133"/>
      <c r="Q19" s="133"/>
      <c r="R19" s="133"/>
      <c r="S19" s="133"/>
      <c r="T19" s="133"/>
      <c r="U19" s="133"/>
      <c r="V19" s="133"/>
      <c r="W19" s="133"/>
      <c r="X19" s="133"/>
      <c r="AD19" s="124" t="s">
        <v>99</v>
      </c>
      <c r="AE19" s="151"/>
      <c r="AF19" s="151"/>
      <c r="AG19" s="151"/>
      <c r="AH19" s="151"/>
      <c r="AI19" s="151"/>
      <c r="AJ19" s="151"/>
      <c r="AP19" s="108">
        <v>4</v>
      </c>
      <c r="AQ19" s="82" t="s">
        <v>119</v>
      </c>
      <c r="AR19" s="82"/>
      <c r="AS19" s="82"/>
      <c r="AT19" s="82"/>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102"/>
      <c r="CA19" s="102"/>
      <c r="CB19" s="102"/>
    </row>
    <row r="20" spans="2:81" ht="15" customHeight="1">
      <c r="D20" s="124" t="s">
        <v>120</v>
      </c>
      <c r="E20" s="132"/>
      <c r="F20" s="132"/>
      <c r="G20" s="132"/>
      <c r="H20" s="132"/>
      <c r="I20" s="132"/>
      <c r="J20" s="132"/>
      <c r="K20" s="132"/>
      <c r="L20" s="132"/>
      <c r="M20" s="132"/>
      <c r="N20" s="132"/>
      <c r="O20" s="132"/>
      <c r="P20" s="132"/>
      <c r="Q20" s="132"/>
      <c r="R20" s="132"/>
      <c r="S20" s="132"/>
      <c r="T20" s="132"/>
      <c r="U20" s="132"/>
      <c r="V20" s="132"/>
      <c r="W20" s="132"/>
      <c r="X20" s="132"/>
      <c r="AD20" s="124" t="s">
        <v>121</v>
      </c>
      <c r="AE20" s="155"/>
      <c r="AF20" s="155"/>
      <c r="AG20" s="155"/>
      <c r="AH20" s="155"/>
      <c r="AI20" s="155"/>
      <c r="AJ20" s="155"/>
      <c r="AP20" s="82"/>
      <c r="AQ20" s="82" t="str">
        <f>"Small Watersheds Technical Release 55 (TR-55) or equivalent as approved by the "&amp;Tables!$C$22&amp;" Engineer;"</f>
        <v>Small Watersheds Technical Release 55 (TR-55) or equivalent as approved by the City Engineer;</v>
      </c>
      <c r="AR20" s="82"/>
      <c r="AS20" s="82"/>
      <c r="AT20" s="82"/>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57"/>
      <c r="CA20" s="57"/>
      <c r="CB20" s="57"/>
    </row>
    <row r="21" spans="2:81" ht="4.9000000000000004" customHeight="1">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74"/>
      <c r="AM21" s="74"/>
      <c r="AN21" s="74"/>
      <c r="AP21" s="108"/>
      <c r="AQ21" s="82"/>
      <c r="AR21" s="82"/>
      <c r="AS21" s="82"/>
      <c r="AT21" s="82"/>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102"/>
      <c r="CA21" s="102"/>
      <c r="CB21" s="102"/>
    </row>
    <row r="22" spans="2:81" ht="15" customHeight="1">
      <c r="E22" s="124" t="s">
        <v>122</v>
      </c>
      <c r="F22" s="16"/>
      <c r="G22" s="32" t="s">
        <v>101</v>
      </c>
      <c r="N22" s="16"/>
      <c r="O22" s="32" t="s">
        <v>102</v>
      </c>
      <c r="W22" s="16"/>
      <c r="X22" s="32" t="s">
        <v>103</v>
      </c>
      <c r="AP22" s="108">
        <v>5</v>
      </c>
      <c r="AQ22" s="82" t="s">
        <v>123</v>
      </c>
      <c r="AR22" s="82"/>
      <c r="AS22" s="82"/>
      <c r="AT22" s="82"/>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102"/>
      <c r="CA22" s="102"/>
      <c r="CB22" s="102"/>
    </row>
    <row r="23" spans="2:81" ht="4.9000000000000004" customHeight="1">
      <c r="C23" s="124"/>
      <c r="D23" s="124"/>
      <c r="E23" s="124"/>
      <c r="F23" s="124"/>
      <c r="G23" s="124"/>
      <c r="H23" s="124"/>
      <c r="I23" s="124"/>
      <c r="AQ23" s="82"/>
      <c r="AR23" s="82"/>
      <c r="AS23" s="82"/>
      <c r="AT23" s="82"/>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row>
    <row r="24" spans="2:81" ht="15" customHeight="1">
      <c r="C24" s="124"/>
      <c r="D24" s="124"/>
      <c r="E24" s="124"/>
      <c r="F24" s="16"/>
      <c r="G24" s="32" t="s">
        <v>105</v>
      </c>
      <c r="N24" s="16" t="s">
        <v>124</v>
      </c>
      <c r="O24" s="32" t="s">
        <v>106</v>
      </c>
      <c r="AQ24" s="82" t="s">
        <v>125</v>
      </c>
      <c r="AR24" s="82"/>
      <c r="AS24" s="82"/>
      <c r="AT24" s="82"/>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2:81" ht="4.9000000000000004" customHeight="1">
      <c r="C25" s="124"/>
      <c r="D25" s="124"/>
      <c r="E25" s="124"/>
      <c r="F25" s="124"/>
      <c r="G25" s="124"/>
      <c r="H25" s="124"/>
      <c r="I25" s="124"/>
      <c r="AP25" s="82"/>
      <c r="AQ25" s="82"/>
      <c r="AR25" s="82"/>
      <c r="AS25" s="82"/>
      <c r="AT25" s="82"/>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57"/>
      <c r="CA25" s="57"/>
      <c r="CB25" s="57"/>
    </row>
    <row r="26" spans="2:81" ht="15" customHeight="1">
      <c r="D26" s="124"/>
      <c r="E26" s="124"/>
      <c r="F26" s="124"/>
      <c r="H26" s="124" t="s">
        <v>126</v>
      </c>
      <c r="I26" s="124"/>
      <c r="J26" s="154">
        <v>10</v>
      </c>
      <c r="K26" s="154"/>
      <c r="L26" s="154"/>
      <c r="M26" s="154"/>
      <c r="N26" s="32" t="s">
        <v>127</v>
      </c>
      <c r="AP26" s="108">
        <v>6</v>
      </c>
      <c r="AQ26" s="32" t="s">
        <v>128</v>
      </c>
      <c r="AR26" s="32"/>
      <c r="AS26" s="32"/>
      <c r="AT26" s="32"/>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102"/>
      <c r="CA26" s="102"/>
      <c r="CB26" s="102"/>
    </row>
    <row r="27" spans="2:81" ht="15" customHeight="1">
      <c r="B27" s="32" t="s">
        <v>129</v>
      </c>
      <c r="Z27" s="124" t="s">
        <v>130</v>
      </c>
      <c r="AA27" s="154">
        <v>10</v>
      </c>
      <c r="AB27" s="154"/>
      <c r="AC27" s="154"/>
      <c r="AD27" s="154"/>
      <c r="AE27" s="32" t="s">
        <v>127</v>
      </c>
      <c r="AL27" s="114">
        <f>IF(AND(J33=0,ISBLANK(AA27)),0,IF(OR(J33-AA27=0,J33-AA27&lt;0),1,2))</f>
        <v>2</v>
      </c>
      <c r="AQ27" s="32" t="s">
        <v>131</v>
      </c>
      <c r="AR27" s="32"/>
      <c r="AS27" s="32"/>
      <c r="AT27" s="32"/>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row>
    <row r="28" spans="2:81" ht="15" customHeight="1">
      <c r="D28" s="124"/>
      <c r="E28" s="124"/>
      <c r="F28" s="124"/>
      <c r="G28" s="124"/>
      <c r="I28" s="124" t="s">
        <v>132</v>
      </c>
      <c r="J28" s="154">
        <v>26</v>
      </c>
      <c r="K28" s="154"/>
      <c r="L28" s="154"/>
      <c r="M28" s="154"/>
      <c r="N28" s="32" t="s">
        <v>127</v>
      </c>
      <c r="S28" s="32" t="s">
        <v>133</v>
      </c>
      <c r="AQ28" s="32" t="s">
        <v>134</v>
      </c>
      <c r="AR28" s="32"/>
      <c r="AS28" s="32"/>
      <c r="AT28" s="32"/>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row>
    <row r="29" spans="2:81" ht="15" customHeight="1">
      <c r="D29" s="124"/>
      <c r="E29" s="124"/>
      <c r="F29" s="124"/>
      <c r="G29" s="124"/>
      <c r="I29" s="124" t="s">
        <v>135</v>
      </c>
      <c r="J29" s="150">
        <v>12</v>
      </c>
      <c r="K29" s="150"/>
      <c r="L29" s="150"/>
      <c r="M29" s="150"/>
      <c r="N29" s="32" t="s">
        <v>127</v>
      </c>
      <c r="V29" s="124" t="s">
        <v>136</v>
      </c>
      <c r="W29" s="156">
        <f>IF(AL27=1,"0.00",IFERROR(IF($J$33-$AA$27&lt;0,0,$J$33-$AA$27),""))</f>
        <v>34.9</v>
      </c>
      <c r="X29" s="156"/>
      <c r="Y29" s="156"/>
      <c r="Z29" s="156"/>
      <c r="AA29" s="32" t="s">
        <v>127</v>
      </c>
      <c r="AP29" s="108">
        <v>7</v>
      </c>
      <c r="AQ29" s="82" t="s">
        <v>137</v>
      </c>
      <c r="AR29" s="82"/>
      <c r="AS29" s="82"/>
      <c r="AT29" s="82"/>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102"/>
      <c r="CA29" s="102"/>
      <c r="CB29" s="102"/>
    </row>
    <row r="30" spans="2:81" ht="15" customHeight="1">
      <c r="D30" s="124"/>
      <c r="E30" s="124"/>
      <c r="F30" s="124"/>
      <c r="G30" s="124"/>
      <c r="I30" s="124" t="s">
        <v>138</v>
      </c>
      <c r="J30" s="150">
        <v>4.3</v>
      </c>
      <c r="K30" s="150"/>
      <c r="L30" s="150"/>
      <c r="M30" s="150"/>
      <c r="N30" s="32" t="s">
        <v>127</v>
      </c>
      <c r="S30" s="32" t="s">
        <v>139</v>
      </c>
      <c r="AP30" s="108"/>
      <c r="AQ30" s="82" t="s">
        <v>140</v>
      </c>
      <c r="AR30" s="32"/>
      <c r="AS30" s="32"/>
      <c r="AT30" s="32"/>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102"/>
      <c r="CA30" s="102"/>
      <c r="CB30" s="102"/>
    </row>
    <row r="31" spans="2:81" ht="15" customHeight="1">
      <c r="D31" s="124"/>
      <c r="E31" s="124"/>
      <c r="F31" s="124"/>
      <c r="G31" s="124"/>
      <c r="I31" s="124" t="s">
        <v>141</v>
      </c>
      <c r="J31" s="150">
        <v>2.6</v>
      </c>
      <c r="K31" s="150"/>
      <c r="L31" s="150"/>
      <c r="M31" s="150"/>
      <c r="N31" s="32" t="s">
        <v>127</v>
      </c>
      <c r="V31" s="124" t="s">
        <v>142</v>
      </c>
      <c r="W31" s="32" t="str">
        <f>"AIA acres X "&amp;Tables!D15&amp; " in X 3,630"</f>
        <v>AIA acres X 1.20 in X 3,630</v>
      </c>
      <c r="AQ31" s="82" t="s">
        <v>143</v>
      </c>
    </row>
    <row r="32" spans="2:81" ht="15" customHeight="1" thickBot="1">
      <c r="D32" s="124"/>
      <c r="E32" s="124"/>
      <c r="F32" s="124"/>
      <c r="G32" s="124"/>
      <c r="I32" s="124" t="s">
        <v>144</v>
      </c>
      <c r="J32" s="160"/>
      <c r="K32" s="160"/>
      <c r="L32" s="160"/>
      <c r="M32" s="160"/>
      <c r="N32" s="32" t="s">
        <v>127</v>
      </c>
      <c r="V32" s="124" t="s">
        <v>142</v>
      </c>
      <c r="W32" s="156">
        <f>IF(AL27=1,"0.00",IFERROR(IF($J$33-$AA$27&lt;0,0,$J$33-$AA$27),""))</f>
        <v>34.9</v>
      </c>
      <c r="X32" s="156"/>
      <c r="Y32" s="156"/>
      <c r="Z32" s="156"/>
      <c r="AA32" s="32" t="str">
        <f>"acres X "&amp;Tables!D15&amp;" in X 3630"</f>
        <v>acres X 1.20 in X 3630</v>
      </c>
      <c r="AP32" s="82"/>
      <c r="AQ32" s="82" t="s">
        <v>145</v>
      </c>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63"/>
    </row>
    <row r="33" spans="2:81" ht="15" customHeight="1" thickTop="1">
      <c r="D33" s="124"/>
      <c r="E33" s="124"/>
      <c r="F33" s="124"/>
      <c r="G33" s="124"/>
      <c r="I33" s="124" t="s">
        <v>146</v>
      </c>
      <c r="J33" s="156">
        <f>IF(SUM($J$28:$J$32)=0,0,SUM($J$28:$J$32))</f>
        <v>44.9</v>
      </c>
      <c r="K33" s="156"/>
      <c r="L33" s="156"/>
      <c r="M33" s="156"/>
      <c r="N33" s="32" t="s">
        <v>127</v>
      </c>
      <c r="V33" s="124" t="s">
        <v>142</v>
      </c>
      <c r="W33" s="158">
        <f>IF(AL27=1,"0",IFERROR(ROUND(IF(($J$33-$AA$27)*Tables!C15*3630&lt;0,0,($J$33-$AA$27)*Tables!C15*3630),0),""))</f>
        <v>152024</v>
      </c>
      <c r="X33" s="158"/>
      <c r="Y33" s="158"/>
      <c r="Z33" s="158"/>
      <c r="AA33" s="32" t="s">
        <v>147</v>
      </c>
      <c r="AP33" s="81"/>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63"/>
    </row>
    <row r="34" spans="2:81" ht="15" customHeight="1">
      <c r="B34" s="1" t="s">
        <v>148</v>
      </c>
      <c r="C34" s="1"/>
      <c r="D34" s="1"/>
      <c r="E34" s="1"/>
      <c r="F34" s="1"/>
      <c r="G34" s="1"/>
      <c r="H34" s="1"/>
      <c r="I34" s="1"/>
      <c r="AP34" s="82"/>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63"/>
    </row>
    <row r="35" spans="2:81" s="7" customFormat="1" ht="15" hidden="1" customHeight="1">
      <c r="B35" s="75"/>
      <c r="C35" s="75"/>
      <c r="D35" s="75"/>
      <c r="E35" s="75"/>
      <c r="F35" s="75"/>
      <c r="G35" s="75"/>
      <c r="H35" s="75"/>
      <c r="I35" s="75"/>
      <c r="L35" s="112">
        <f>IF(ISBLANK(L36),1,2)</f>
        <v>1</v>
      </c>
      <c r="P35" s="112">
        <f>IF(ISBLANK(P36),1,2)</f>
        <v>1</v>
      </c>
      <c r="T35" s="112">
        <f>IF(ISBLANK(T36),1,2)</f>
        <v>1</v>
      </c>
      <c r="X35" s="112">
        <f>IF(ISBLANK(X36),1,2)</f>
        <v>1</v>
      </c>
      <c r="AB35" s="112">
        <f>IF(ISBLANK(AB36),1,2)</f>
        <v>1</v>
      </c>
      <c r="AP35" s="8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63"/>
    </row>
    <row r="36" spans="2:81" ht="14.65" customHeight="1">
      <c r="I36" s="124"/>
      <c r="J36" s="124" t="s">
        <v>149</v>
      </c>
      <c r="K36" s="124"/>
      <c r="L36" s="157"/>
      <c r="M36" s="157"/>
      <c r="N36" s="157"/>
      <c r="P36" s="157"/>
      <c r="Q36" s="157"/>
      <c r="R36" s="157"/>
      <c r="T36" s="157"/>
      <c r="U36" s="157"/>
      <c r="V36" s="157"/>
      <c r="W36" s="119"/>
      <c r="X36" s="157"/>
      <c r="Y36" s="157"/>
      <c r="Z36" s="157"/>
      <c r="AB36" s="157"/>
      <c r="AC36" s="157"/>
      <c r="AD36" s="157"/>
      <c r="AE36" s="119"/>
      <c r="AF36" s="135" t="s">
        <v>150</v>
      </c>
      <c r="AG36" s="135"/>
      <c r="AH36" s="135"/>
      <c r="AI36" s="119"/>
      <c r="AJ36" s="119"/>
      <c r="AP36" s="79"/>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row>
    <row r="37" spans="2:81" ht="14.65" customHeight="1">
      <c r="I37" s="124"/>
      <c r="J37" s="124" t="s">
        <v>151</v>
      </c>
      <c r="K37" s="124"/>
      <c r="L37" s="150"/>
      <c r="M37" s="150"/>
      <c r="N37" s="150"/>
      <c r="P37" s="150"/>
      <c r="Q37" s="150"/>
      <c r="R37" s="150"/>
      <c r="T37" s="150"/>
      <c r="U37" s="150"/>
      <c r="V37" s="150"/>
      <c r="W37" s="119"/>
      <c r="X37" s="150"/>
      <c r="Y37" s="150"/>
      <c r="Z37" s="150"/>
      <c r="AB37" s="150"/>
      <c r="AC37" s="150"/>
      <c r="AD37" s="150"/>
      <c r="AE37" s="119"/>
      <c r="AF37" s="154"/>
      <c r="AG37" s="154"/>
      <c r="AH37" s="154"/>
      <c r="AI37" s="119"/>
      <c r="AJ37" s="119"/>
      <c r="AP37" s="81"/>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row>
    <row r="38" spans="2:81" ht="14.65" customHeight="1">
      <c r="I38" s="124"/>
      <c r="J38" s="124" t="s">
        <v>152</v>
      </c>
      <c r="K38" s="124"/>
      <c r="L38" s="159"/>
      <c r="M38" s="159"/>
      <c r="N38" s="159"/>
      <c r="P38" s="153"/>
      <c r="Q38" s="153"/>
      <c r="R38" s="153"/>
      <c r="S38" s="76"/>
      <c r="T38" s="153"/>
      <c r="U38" s="153"/>
      <c r="V38" s="153"/>
      <c r="W38" s="119"/>
      <c r="X38" s="153"/>
      <c r="Y38" s="153"/>
      <c r="Z38" s="153"/>
      <c r="AB38" s="153"/>
      <c r="AC38" s="153"/>
      <c r="AD38" s="153"/>
      <c r="AE38" s="119"/>
      <c r="AF38" s="153"/>
      <c r="AG38" s="153"/>
      <c r="AH38" s="153"/>
      <c r="AI38" s="119"/>
      <c r="AJ38" s="119"/>
      <c r="AP38" s="28"/>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63"/>
    </row>
    <row r="39" spans="2:81" ht="14.65" customHeight="1">
      <c r="I39" s="124"/>
      <c r="J39" s="124" t="s">
        <v>153</v>
      </c>
      <c r="K39" s="124"/>
      <c r="L39" s="145"/>
      <c r="M39" s="145"/>
      <c r="N39" s="145"/>
      <c r="P39" s="148"/>
      <c r="Q39" s="148"/>
      <c r="R39" s="148"/>
      <c r="S39" s="34"/>
      <c r="T39" s="148"/>
      <c r="U39" s="148"/>
      <c r="V39" s="148"/>
      <c r="W39" s="119"/>
      <c r="X39" s="148"/>
      <c r="Y39" s="148"/>
      <c r="Z39" s="148"/>
      <c r="AB39" s="148"/>
      <c r="AC39" s="148"/>
      <c r="AD39" s="148"/>
      <c r="AE39" s="119"/>
      <c r="AF39" s="148"/>
      <c r="AG39" s="148"/>
      <c r="AH39" s="148"/>
      <c r="AI39" s="119"/>
      <c r="AJ39" s="119"/>
      <c r="AL39" s="117">
        <f>SUM(AL40:AL45)</f>
        <v>0</v>
      </c>
      <c r="AM39" s="114">
        <f>SUM(AM40:AM45)</f>
        <v>0</v>
      </c>
      <c r="AN39" s="7" t="s">
        <v>150</v>
      </c>
      <c r="CC39" s="63"/>
    </row>
    <row r="40" spans="2:81" ht="14.65" customHeight="1">
      <c r="D40" s="34"/>
      <c r="E40" s="120" t="s">
        <v>154</v>
      </c>
      <c r="F40" s="149">
        <f>Tables!$C$15</f>
        <v>1.2</v>
      </c>
      <c r="G40" s="149"/>
      <c r="H40" s="34"/>
      <c r="J40" s="124" t="s">
        <v>14</v>
      </c>
      <c r="K40" s="124"/>
      <c r="L40" s="154"/>
      <c r="M40" s="154"/>
      <c r="N40" s="154"/>
      <c r="P40" s="154"/>
      <c r="Q40" s="154"/>
      <c r="R40" s="154"/>
      <c r="S40" s="38"/>
      <c r="T40" s="154"/>
      <c r="U40" s="154"/>
      <c r="V40" s="154"/>
      <c r="W40" s="119"/>
      <c r="X40" s="154"/>
      <c r="Y40" s="154"/>
      <c r="Z40" s="154"/>
      <c r="AB40" s="154"/>
      <c r="AC40" s="154"/>
      <c r="AD40" s="154"/>
      <c r="AE40" s="119"/>
      <c r="AF40" s="154"/>
      <c r="AG40" s="154"/>
      <c r="AH40" s="154"/>
      <c r="AI40" s="119"/>
      <c r="AJ40" s="119"/>
      <c r="AL40" s="114"/>
      <c r="AM40" s="114">
        <f t="shared" ref="AM40:AM45" si="0">IF(ISBLANK(AF40),0,1)</f>
        <v>0</v>
      </c>
      <c r="CC40" s="63"/>
    </row>
    <row r="41" spans="2:81" ht="14.65" customHeight="1">
      <c r="D41" s="34"/>
      <c r="E41" s="120" t="s">
        <v>155</v>
      </c>
      <c r="F41" s="149">
        <f>Tables!$C$16</f>
        <v>5.7</v>
      </c>
      <c r="G41" s="149"/>
      <c r="H41" s="34"/>
      <c r="J41" s="124" t="s">
        <v>19</v>
      </c>
      <c r="K41" s="124"/>
      <c r="L41" s="154"/>
      <c r="M41" s="154"/>
      <c r="N41" s="154"/>
      <c r="P41" s="154"/>
      <c r="Q41" s="154"/>
      <c r="R41" s="154"/>
      <c r="S41" s="38"/>
      <c r="T41" s="150"/>
      <c r="U41" s="150"/>
      <c r="V41" s="150"/>
      <c r="W41" s="119"/>
      <c r="X41" s="150"/>
      <c r="Y41" s="150"/>
      <c r="Z41" s="150"/>
      <c r="AB41" s="150"/>
      <c r="AC41" s="150"/>
      <c r="AD41" s="150"/>
      <c r="AE41" s="119"/>
      <c r="AF41" s="150"/>
      <c r="AG41" s="150"/>
      <c r="AH41" s="150"/>
      <c r="AI41" s="119"/>
      <c r="AJ41" s="119"/>
      <c r="AL41" s="114">
        <f t="shared" ref="AL41:AL45" si="1">IF(AF41=0,0,1)</f>
        <v>0</v>
      </c>
      <c r="AM41" s="114">
        <f t="shared" si="0"/>
        <v>0</v>
      </c>
      <c r="CC41" s="63"/>
    </row>
    <row r="42" spans="2:81" ht="14.65" customHeight="1">
      <c r="D42" s="34"/>
      <c r="E42" s="34"/>
      <c r="F42" s="149">
        <f>Tables!$C$17</f>
        <v>7.21</v>
      </c>
      <c r="G42" s="149"/>
      <c r="H42" s="34"/>
      <c r="J42" s="124" t="s">
        <v>24</v>
      </c>
      <c r="K42" s="124"/>
      <c r="L42" s="154"/>
      <c r="M42" s="154"/>
      <c r="N42" s="154"/>
      <c r="P42" s="150"/>
      <c r="Q42" s="150"/>
      <c r="R42" s="150"/>
      <c r="S42" s="38"/>
      <c r="T42" s="150"/>
      <c r="U42" s="150"/>
      <c r="V42" s="150"/>
      <c r="W42" s="119"/>
      <c r="X42" s="150"/>
      <c r="Y42" s="150"/>
      <c r="Z42" s="150"/>
      <c r="AB42" s="150"/>
      <c r="AC42" s="150"/>
      <c r="AD42" s="150"/>
      <c r="AE42" s="119"/>
      <c r="AF42" s="150"/>
      <c r="AG42" s="150"/>
      <c r="AH42" s="150"/>
      <c r="AI42" s="119"/>
      <c r="AJ42" s="119"/>
      <c r="AL42" s="114">
        <f t="shared" si="1"/>
        <v>0</v>
      </c>
      <c r="AM42" s="114">
        <f t="shared" si="0"/>
        <v>0</v>
      </c>
      <c r="AP42" s="28"/>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66"/>
    </row>
    <row r="43" spans="2:81" ht="14.65" customHeight="1">
      <c r="D43" s="34"/>
      <c r="E43" s="34"/>
      <c r="F43" s="149">
        <f>Tables!$C$18</f>
        <v>8.6300000000000008</v>
      </c>
      <c r="G43" s="149"/>
      <c r="H43" s="34"/>
      <c r="J43" s="124" t="s">
        <v>28</v>
      </c>
      <c r="K43" s="124"/>
      <c r="L43" s="154"/>
      <c r="M43" s="154"/>
      <c r="N43" s="154"/>
      <c r="P43" s="150"/>
      <c r="Q43" s="150"/>
      <c r="R43" s="150"/>
      <c r="S43" s="38"/>
      <c r="T43" s="150"/>
      <c r="U43" s="150"/>
      <c r="V43" s="150"/>
      <c r="W43" s="119"/>
      <c r="X43" s="150"/>
      <c r="Y43" s="150"/>
      <c r="Z43" s="150"/>
      <c r="AB43" s="150"/>
      <c r="AC43" s="150"/>
      <c r="AD43" s="150"/>
      <c r="AE43" s="119"/>
      <c r="AF43" s="150"/>
      <c r="AG43" s="150"/>
      <c r="AH43" s="150"/>
      <c r="AI43" s="119"/>
      <c r="AJ43" s="119"/>
      <c r="AL43" s="114">
        <f t="shared" si="1"/>
        <v>0</v>
      </c>
      <c r="AM43" s="114">
        <f t="shared" si="0"/>
        <v>0</v>
      </c>
      <c r="CC43" s="66"/>
    </row>
    <row r="44" spans="2:81" ht="14.65" customHeight="1">
      <c r="D44" s="34"/>
      <c r="E44" s="34"/>
      <c r="F44" s="149">
        <f>Tables!$C$19</f>
        <v>10.8</v>
      </c>
      <c r="G44" s="149"/>
      <c r="H44" s="34"/>
      <c r="J44" s="124" t="s">
        <v>31</v>
      </c>
      <c r="K44" s="124"/>
      <c r="L44" s="154"/>
      <c r="M44" s="154"/>
      <c r="N44" s="154"/>
      <c r="P44" s="150"/>
      <c r="Q44" s="150"/>
      <c r="R44" s="150"/>
      <c r="S44" s="38"/>
      <c r="T44" s="150"/>
      <c r="U44" s="150"/>
      <c r="V44" s="150"/>
      <c r="W44" s="119"/>
      <c r="X44" s="150"/>
      <c r="Y44" s="150"/>
      <c r="Z44" s="150"/>
      <c r="AB44" s="150"/>
      <c r="AC44" s="150"/>
      <c r="AD44" s="150"/>
      <c r="AE44" s="119"/>
      <c r="AF44" s="150"/>
      <c r="AG44" s="150"/>
      <c r="AH44" s="150"/>
      <c r="AI44" s="119"/>
      <c r="AJ44" s="119"/>
      <c r="AL44" s="114">
        <f t="shared" si="1"/>
        <v>0</v>
      </c>
      <c r="AM44" s="114">
        <f t="shared" si="0"/>
        <v>0</v>
      </c>
      <c r="CC44" s="66"/>
    </row>
    <row r="45" spans="2:81" ht="14.65" customHeight="1">
      <c r="D45" s="34"/>
      <c r="E45" s="34"/>
      <c r="F45" s="149">
        <f>Tables!$C$20</f>
        <v>14.8</v>
      </c>
      <c r="G45" s="149"/>
      <c r="H45" s="34"/>
      <c r="J45" s="124" t="s">
        <v>35</v>
      </c>
      <c r="K45" s="124"/>
      <c r="L45" s="154"/>
      <c r="M45" s="154"/>
      <c r="N45" s="154"/>
      <c r="P45" s="150"/>
      <c r="Q45" s="150"/>
      <c r="R45" s="150"/>
      <c r="S45" s="38"/>
      <c r="T45" s="150"/>
      <c r="U45" s="150"/>
      <c r="V45" s="150"/>
      <c r="W45" s="119"/>
      <c r="X45" s="150"/>
      <c r="Y45" s="150"/>
      <c r="Z45" s="150"/>
      <c r="AB45" s="150"/>
      <c r="AC45" s="150"/>
      <c r="AD45" s="150"/>
      <c r="AE45" s="119"/>
      <c r="AF45" s="150"/>
      <c r="AG45" s="150"/>
      <c r="AH45" s="150"/>
      <c r="AI45" s="119"/>
      <c r="AJ45" s="119"/>
      <c r="AL45" s="114">
        <f t="shared" si="1"/>
        <v>0</v>
      </c>
      <c r="AM45" s="114">
        <f t="shared" si="0"/>
        <v>0</v>
      </c>
      <c r="CC45" s="66"/>
    </row>
    <row r="46" spans="2:81" ht="14.65" customHeight="1">
      <c r="B46" s="1" t="s">
        <v>156</v>
      </c>
      <c r="C46" s="1"/>
      <c r="D46" s="1"/>
      <c r="E46" s="1"/>
      <c r="F46" s="1"/>
      <c r="G46" s="1"/>
      <c r="H46" s="1"/>
      <c r="I46" s="1"/>
      <c r="AI46" s="119"/>
      <c r="AJ46" s="119"/>
      <c r="AP46" s="77"/>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66"/>
    </row>
    <row r="47" spans="2:81" s="7" customFormat="1" ht="15" hidden="1" customHeight="1">
      <c r="B47" s="75"/>
      <c r="C47" s="75"/>
      <c r="D47" s="75"/>
      <c r="E47" s="75"/>
      <c r="F47" s="75"/>
      <c r="G47" s="75"/>
      <c r="H47" s="75"/>
      <c r="I47" s="75"/>
      <c r="L47" s="112">
        <f>IF(ISBLANK(L48),1,2)</f>
        <v>1</v>
      </c>
      <c r="P47" s="112">
        <f>IF(ISBLANK(P48),1,2)</f>
        <v>1</v>
      </c>
      <c r="T47" s="112">
        <f>IF(ISBLANK(T48),1,2)</f>
        <v>1</v>
      </c>
      <c r="X47" s="112">
        <f>IF(ISBLANK(X48),1,2)</f>
        <v>1</v>
      </c>
      <c r="AB47" s="112">
        <f>IF(ISBLANK(AB48),1,2)</f>
        <v>1</v>
      </c>
      <c r="AI47" s="119"/>
      <c r="AJ47" s="119"/>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row>
    <row r="48" spans="2:81" ht="14.65" customHeight="1">
      <c r="I48" s="124"/>
      <c r="J48" s="124" t="s">
        <v>149</v>
      </c>
      <c r="K48" s="124"/>
      <c r="L48" s="157"/>
      <c r="M48" s="157"/>
      <c r="N48" s="157"/>
      <c r="P48" s="157"/>
      <c r="Q48" s="157"/>
      <c r="R48" s="157"/>
      <c r="S48" s="119"/>
      <c r="T48" s="157"/>
      <c r="U48" s="157"/>
      <c r="V48" s="157"/>
      <c r="W48" s="119"/>
      <c r="X48" s="157"/>
      <c r="Y48" s="157"/>
      <c r="Z48" s="157"/>
      <c r="AB48" s="157"/>
      <c r="AC48" s="157"/>
      <c r="AD48" s="157"/>
      <c r="AE48" s="119"/>
      <c r="AG48" s="119" t="s">
        <v>157</v>
      </c>
      <c r="AH48" s="119"/>
      <c r="AI48" s="119"/>
      <c r="AJ48" s="119"/>
      <c r="AP48" s="28"/>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66"/>
    </row>
    <row r="49" spans="2:81" ht="14.65" customHeight="1">
      <c r="I49" s="124"/>
      <c r="J49" s="124" t="s">
        <v>151</v>
      </c>
      <c r="K49" s="124"/>
      <c r="L49" s="154"/>
      <c r="M49" s="154"/>
      <c r="N49" s="154"/>
      <c r="P49" s="150"/>
      <c r="Q49" s="150"/>
      <c r="R49" s="150"/>
      <c r="S49" s="119"/>
      <c r="T49" s="150"/>
      <c r="U49" s="150"/>
      <c r="V49" s="150"/>
      <c r="W49" s="119"/>
      <c r="X49" s="150"/>
      <c r="Y49" s="150"/>
      <c r="Z49" s="150"/>
      <c r="AB49" s="150"/>
      <c r="AC49" s="150"/>
      <c r="AD49" s="150"/>
      <c r="AE49" s="119"/>
      <c r="AF49" s="154"/>
      <c r="AG49" s="154"/>
      <c r="AH49" s="154"/>
      <c r="AI49" s="119"/>
      <c r="AJ49" s="119"/>
      <c r="AP49" s="28"/>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66"/>
    </row>
    <row r="50" spans="2:81" ht="14.65" customHeight="1">
      <c r="I50" s="124"/>
      <c r="J50" s="124" t="s">
        <v>152</v>
      </c>
      <c r="K50" s="124"/>
      <c r="L50" s="159"/>
      <c r="M50" s="159"/>
      <c r="N50" s="159"/>
      <c r="P50" s="153"/>
      <c r="Q50" s="153"/>
      <c r="R50" s="153"/>
      <c r="S50" s="119"/>
      <c r="T50" s="153"/>
      <c r="U50" s="153"/>
      <c r="V50" s="153"/>
      <c r="W50" s="119"/>
      <c r="X50" s="153"/>
      <c r="Y50" s="153"/>
      <c r="Z50" s="153"/>
      <c r="AB50" s="153"/>
      <c r="AC50" s="153"/>
      <c r="AD50" s="153"/>
      <c r="AE50" s="119"/>
      <c r="AF50" s="153"/>
      <c r="AG50" s="153"/>
      <c r="AH50" s="153"/>
      <c r="AI50" s="119"/>
      <c r="AJ50" s="119"/>
      <c r="AP50" s="28"/>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66"/>
    </row>
    <row r="51" spans="2:81" ht="14.65" customHeight="1">
      <c r="I51" s="124"/>
      <c r="J51" s="124" t="s">
        <v>153</v>
      </c>
      <c r="K51" s="124"/>
      <c r="L51" s="145"/>
      <c r="M51" s="145"/>
      <c r="N51" s="145"/>
      <c r="P51" s="148"/>
      <c r="Q51" s="148"/>
      <c r="R51" s="148"/>
      <c r="S51" s="119"/>
      <c r="T51" s="148"/>
      <c r="U51" s="148"/>
      <c r="V51" s="148"/>
      <c r="W51" s="119"/>
      <c r="X51" s="148"/>
      <c r="Y51" s="148"/>
      <c r="Z51" s="148"/>
      <c r="AB51" s="148"/>
      <c r="AC51" s="148"/>
      <c r="AD51" s="148"/>
      <c r="AE51" s="119"/>
      <c r="AF51" s="148"/>
      <c r="AG51" s="148"/>
      <c r="AH51" s="148"/>
      <c r="AI51" s="119"/>
      <c r="AJ51" s="119"/>
      <c r="AL51" s="117">
        <f>SUM(AL52:AL57)</f>
        <v>0</v>
      </c>
      <c r="AM51" s="114">
        <f>SUM(AM52:AM57)</f>
        <v>0</v>
      </c>
      <c r="AN51" s="7" t="s">
        <v>157</v>
      </c>
      <c r="AP51" s="28"/>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66"/>
    </row>
    <row r="52" spans="2:81" ht="14.65" customHeight="1">
      <c r="D52" s="34"/>
      <c r="E52" s="120" t="s">
        <v>154</v>
      </c>
      <c r="F52" s="149">
        <f>Tables!$C$15</f>
        <v>1.2</v>
      </c>
      <c r="G52" s="149"/>
      <c r="H52" s="34"/>
      <c r="J52" s="124" t="s">
        <v>14</v>
      </c>
      <c r="K52" s="124"/>
      <c r="L52" s="154"/>
      <c r="M52" s="154"/>
      <c r="N52" s="154"/>
      <c r="P52" s="154"/>
      <c r="Q52" s="154"/>
      <c r="R52" s="154"/>
      <c r="S52" s="119"/>
      <c r="T52" s="154"/>
      <c r="U52" s="154"/>
      <c r="V52" s="154"/>
      <c r="W52" s="119"/>
      <c r="X52" s="154"/>
      <c r="Y52" s="154"/>
      <c r="Z52" s="154"/>
      <c r="AB52" s="154"/>
      <c r="AC52" s="154"/>
      <c r="AD52" s="154"/>
      <c r="AE52" s="119"/>
      <c r="AF52" s="154"/>
      <c r="AG52" s="154"/>
      <c r="AH52" s="154"/>
      <c r="AI52" s="119"/>
      <c r="AJ52" s="119"/>
      <c r="AL52" s="114"/>
      <c r="AM52" s="114">
        <f t="shared" ref="AM52:AM57" si="2">IF(ISBLANK(AF52),0,1)</f>
        <v>0</v>
      </c>
      <c r="AP52" s="28"/>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66"/>
    </row>
    <row r="53" spans="2:81" ht="14.65" customHeight="1">
      <c r="D53" s="34"/>
      <c r="E53" s="120" t="s">
        <v>155</v>
      </c>
      <c r="F53" s="149">
        <f>Tables!$C$16</f>
        <v>5.7</v>
      </c>
      <c r="G53" s="149"/>
      <c r="H53" s="34"/>
      <c r="J53" s="124" t="s">
        <v>19</v>
      </c>
      <c r="K53" s="124"/>
      <c r="L53" s="154"/>
      <c r="M53" s="154"/>
      <c r="N53" s="154"/>
      <c r="P53" s="150"/>
      <c r="Q53" s="150"/>
      <c r="R53" s="150"/>
      <c r="S53" s="119"/>
      <c r="T53" s="150"/>
      <c r="U53" s="150"/>
      <c r="V53" s="150"/>
      <c r="W53" s="119"/>
      <c r="X53" s="150"/>
      <c r="Y53" s="150"/>
      <c r="Z53" s="150"/>
      <c r="AB53" s="150"/>
      <c r="AC53" s="150"/>
      <c r="AD53" s="150"/>
      <c r="AE53" s="119"/>
      <c r="AF53" s="150"/>
      <c r="AG53" s="150"/>
      <c r="AH53" s="150"/>
      <c r="AI53" s="119"/>
      <c r="AJ53" s="119"/>
      <c r="AL53" s="114">
        <f t="shared" ref="AL53:AL57" si="3">IF(AF53=0,0,1)</f>
        <v>0</v>
      </c>
      <c r="AM53" s="114">
        <f t="shared" si="2"/>
        <v>0</v>
      </c>
      <c r="AP53" s="28"/>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66"/>
    </row>
    <row r="54" spans="2:81" ht="14.65" customHeight="1">
      <c r="D54" s="34"/>
      <c r="E54" s="34"/>
      <c r="F54" s="149">
        <f>Tables!$C$17</f>
        <v>7.21</v>
      </c>
      <c r="G54" s="149"/>
      <c r="H54" s="34"/>
      <c r="J54" s="124" t="s">
        <v>24</v>
      </c>
      <c r="K54" s="124"/>
      <c r="L54" s="154"/>
      <c r="M54" s="154"/>
      <c r="N54" s="154"/>
      <c r="P54" s="150"/>
      <c r="Q54" s="150"/>
      <c r="R54" s="150"/>
      <c r="S54" s="119"/>
      <c r="T54" s="150"/>
      <c r="U54" s="150"/>
      <c r="V54" s="150"/>
      <c r="W54" s="119"/>
      <c r="X54" s="150"/>
      <c r="Y54" s="150"/>
      <c r="Z54" s="150"/>
      <c r="AB54" s="150"/>
      <c r="AC54" s="150"/>
      <c r="AD54" s="150"/>
      <c r="AE54" s="119"/>
      <c r="AF54" s="150"/>
      <c r="AG54" s="150"/>
      <c r="AH54" s="150"/>
      <c r="AI54" s="119"/>
      <c r="AJ54" s="119"/>
      <c r="AL54" s="114">
        <f t="shared" si="3"/>
        <v>0</v>
      </c>
      <c r="AM54" s="114">
        <f t="shared" si="2"/>
        <v>0</v>
      </c>
      <c r="CC54" s="66"/>
    </row>
    <row r="55" spans="2:81" ht="14.65" customHeight="1">
      <c r="D55" s="34"/>
      <c r="E55" s="34"/>
      <c r="F55" s="149">
        <f>Tables!$C$18</f>
        <v>8.6300000000000008</v>
      </c>
      <c r="G55" s="149"/>
      <c r="H55" s="34"/>
      <c r="J55" s="124" t="s">
        <v>28</v>
      </c>
      <c r="K55" s="124"/>
      <c r="L55" s="154"/>
      <c r="M55" s="154"/>
      <c r="N55" s="154"/>
      <c r="P55" s="150"/>
      <c r="Q55" s="150"/>
      <c r="R55" s="150"/>
      <c r="S55" s="119"/>
      <c r="T55" s="150"/>
      <c r="U55" s="150"/>
      <c r="V55" s="150"/>
      <c r="W55" s="119"/>
      <c r="X55" s="150"/>
      <c r="Y55" s="150"/>
      <c r="Z55" s="150"/>
      <c r="AB55" s="150"/>
      <c r="AC55" s="150"/>
      <c r="AD55" s="150"/>
      <c r="AE55" s="119"/>
      <c r="AF55" s="150"/>
      <c r="AG55" s="150"/>
      <c r="AH55" s="150"/>
      <c r="AI55" s="119"/>
      <c r="AJ55" s="119"/>
      <c r="AL55" s="114">
        <f t="shared" si="3"/>
        <v>0</v>
      </c>
      <c r="AM55" s="114">
        <f t="shared" si="2"/>
        <v>0</v>
      </c>
      <c r="AP55" s="28"/>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66"/>
    </row>
    <row r="56" spans="2:81" ht="14.65" customHeight="1">
      <c r="D56" s="34"/>
      <c r="E56" s="34"/>
      <c r="F56" s="149">
        <f>Tables!$C$19</f>
        <v>10.8</v>
      </c>
      <c r="G56" s="149"/>
      <c r="H56" s="34"/>
      <c r="J56" s="124" t="s">
        <v>31</v>
      </c>
      <c r="K56" s="124"/>
      <c r="L56" s="154"/>
      <c r="M56" s="154"/>
      <c r="N56" s="154"/>
      <c r="P56" s="150"/>
      <c r="Q56" s="150"/>
      <c r="R56" s="150"/>
      <c r="S56" s="119"/>
      <c r="T56" s="150"/>
      <c r="U56" s="150"/>
      <c r="V56" s="150"/>
      <c r="W56" s="119"/>
      <c r="X56" s="150"/>
      <c r="Y56" s="150"/>
      <c r="Z56" s="150"/>
      <c r="AB56" s="150"/>
      <c r="AC56" s="150"/>
      <c r="AD56" s="150"/>
      <c r="AE56" s="119"/>
      <c r="AF56" s="150"/>
      <c r="AG56" s="150"/>
      <c r="AH56" s="150"/>
      <c r="AI56" s="119"/>
      <c r="AJ56" s="119"/>
      <c r="AL56" s="114">
        <f t="shared" si="3"/>
        <v>0</v>
      </c>
      <c r="AM56" s="114">
        <f t="shared" si="2"/>
        <v>0</v>
      </c>
      <c r="AP56" s="28"/>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66"/>
    </row>
    <row r="57" spans="2:81" ht="14.65" customHeight="1">
      <c r="D57" s="34"/>
      <c r="E57" s="34"/>
      <c r="F57" s="149">
        <f>Tables!$C$20</f>
        <v>14.8</v>
      </c>
      <c r="G57" s="149"/>
      <c r="H57" s="34"/>
      <c r="J57" s="124" t="s">
        <v>35</v>
      </c>
      <c r="K57" s="124"/>
      <c r="L57" s="154"/>
      <c r="M57" s="154"/>
      <c r="N57" s="154"/>
      <c r="P57" s="150"/>
      <c r="Q57" s="150"/>
      <c r="R57" s="150"/>
      <c r="S57" s="119"/>
      <c r="T57" s="150"/>
      <c r="U57" s="150"/>
      <c r="V57" s="150"/>
      <c r="W57" s="119"/>
      <c r="X57" s="150"/>
      <c r="Y57" s="150"/>
      <c r="Z57" s="150"/>
      <c r="AB57" s="150"/>
      <c r="AC57" s="150"/>
      <c r="AD57" s="150"/>
      <c r="AE57" s="119"/>
      <c r="AF57" s="150"/>
      <c r="AG57" s="150"/>
      <c r="AH57" s="150"/>
      <c r="AI57" s="119"/>
      <c r="AJ57" s="119"/>
      <c r="AL57" s="114">
        <f t="shared" si="3"/>
        <v>0</v>
      </c>
      <c r="AM57" s="114">
        <f t="shared" si="2"/>
        <v>0</v>
      </c>
    </row>
    <row r="58" spans="2:81" ht="4.9000000000000004" customHeight="1"/>
    <row r="59" spans="2:81" ht="15" customHeight="1">
      <c r="AK59" s="34"/>
    </row>
    <row r="60" spans="2:81" ht="15" customHeight="1">
      <c r="B60" s="134">
        <f>Tables!$C$13</f>
        <v>45031</v>
      </c>
      <c r="C60" s="134"/>
      <c r="D60" s="134"/>
      <c r="E60" s="134"/>
      <c r="F60" s="134"/>
      <c r="G60" s="134"/>
      <c r="H60" s="134"/>
      <c r="R60" s="135" t="s">
        <v>158</v>
      </c>
      <c r="S60" s="135"/>
      <c r="T60" s="135"/>
      <c r="U60" s="135"/>
      <c r="AK60" s="34"/>
    </row>
    <row r="61" spans="2:81" ht="15" customHeight="1">
      <c r="C61" s="124" t="s">
        <v>159</v>
      </c>
      <c r="D61" s="129">
        <f>IF(ISBLANK($E$19),0,$E$19)</f>
        <v>0</v>
      </c>
      <c r="E61" s="129"/>
      <c r="F61" s="129"/>
      <c r="G61" s="129"/>
      <c r="H61" s="129"/>
      <c r="I61" s="129"/>
      <c r="J61" s="129"/>
      <c r="K61" s="129"/>
      <c r="L61" s="129"/>
      <c r="M61" s="129"/>
      <c r="N61" s="129"/>
      <c r="O61" s="129"/>
      <c r="P61" s="129"/>
      <c r="Q61" s="129"/>
      <c r="R61" s="129"/>
      <c r="S61" s="129"/>
      <c r="T61" s="129"/>
      <c r="U61" s="129"/>
      <c r="V61" s="129"/>
      <c r="W61" s="129"/>
      <c r="X61" s="129"/>
      <c r="Y61" s="129"/>
      <c r="AD61" s="124" t="s">
        <v>99</v>
      </c>
      <c r="AE61" s="130">
        <f>IF(ISBLANK($AE$19),0,$AE$19)</f>
        <v>0</v>
      </c>
      <c r="AF61" s="130"/>
      <c r="AG61" s="130"/>
      <c r="AH61" s="130"/>
      <c r="AI61" s="130"/>
      <c r="AJ61" s="130"/>
      <c r="AP61" s="28"/>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66"/>
    </row>
    <row r="62" spans="2:81" ht="15" customHeight="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D62" s="124" t="s">
        <v>121</v>
      </c>
      <c r="AE62" s="131">
        <f>IF(ISBLANK($AE$20),0,$AE$20)</f>
        <v>0</v>
      </c>
      <c r="AF62" s="131"/>
      <c r="AG62" s="131"/>
      <c r="AH62" s="131"/>
      <c r="AI62" s="131"/>
      <c r="AJ62" s="131"/>
      <c r="AK62" s="124"/>
      <c r="AL62" s="74"/>
      <c r="AM62" s="74"/>
      <c r="AN62" s="74"/>
      <c r="AO62" s="124"/>
      <c r="AP62" s="28"/>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66"/>
    </row>
    <row r="63" spans="2:81" ht="15" customHeight="1">
      <c r="B63" s="1" t="s">
        <v>160</v>
      </c>
      <c r="C63" s="1"/>
      <c r="D63" s="1"/>
      <c r="E63" s="1"/>
      <c r="F63" s="1"/>
      <c r="G63" s="1"/>
      <c r="H63" s="1"/>
      <c r="K63" s="124"/>
      <c r="L63" s="124"/>
      <c r="M63" s="124"/>
      <c r="N63" s="124"/>
      <c r="O63" s="124"/>
      <c r="P63" s="124"/>
      <c r="Q63" s="124"/>
      <c r="R63" s="124"/>
      <c r="S63" s="124"/>
      <c r="T63" s="124"/>
      <c r="U63" s="124"/>
      <c r="V63" s="124"/>
      <c r="W63" s="124"/>
      <c r="X63" s="124"/>
      <c r="Y63" s="124"/>
      <c r="Z63" s="124"/>
      <c r="AA63" s="124"/>
      <c r="AB63" s="124"/>
      <c r="AF63" s="124"/>
      <c r="AG63" s="124"/>
      <c r="AH63" s="124"/>
      <c r="AI63" s="124"/>
      <c r="AJ63" s="124"/>
      <c r="AK63" s="124"/>
      <c r="AL63" s="74"/>
      <c r="AM63" s="74"/>
      <c r="AN63" s="74"/>
      <c r="AO63" s="124"/>
      <c r="AP63" s="28"/>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66"/>
    </row>
    <row r="64" spans="2:81" ht="4.9000000000000004" customHeight="1">
      <c r="AK64" s="124"/>
      <c r="AO64" s="124"/>
      <c r="AP64" s="28"/>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66"/>
    </row>
    <row r="65" spans="2:81" ht="15" customHeight="1">
      <c r="F65" s="124" t="s">
        <v>161</v>
      </c>
      <c r="G65" s="16"/>
      <c r="H65" s="32" t="s">
        <v>162</v>
      </c>
      <c r="K65" s="16"/>
      <c r="L65" s="32" t="s">
        <v>163</v>
      </c>
      <c r="P65" s="16"/>
      <c r="Q65" s="32" t="s">
        <v>164</v>
      </c>
      <c r="X65" s="16"/>
      <c r="Y65" s="32" t="s">
        <v>165</v>
      </c>
      <c r="AK65" s="124"/>
      <c r="AL65" s="114">
        <f>IF(AND(ISBLANK(G65),ISBLANK(K65),ISBLANK(P65),ISBLANK(X65),ISBLANK(G67)),1,2)</f>
        <v>1</v>
      </c>
      <c r="AO65" s="124"/>
      <c r="AP65" s="28"/>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66"/>
    </row>
    <row r="66" spans="2:81" ht="4.9000000000000004" customHeight="1">
      <c r="J66" s="119"/>
      <c r="N66" s="119"/>
      <c r="S66" s="119"/>
      <c r="V66" s="124"/>
      <c r="W66" s="5"/>
      <c r="X66" s="5"/>
      <c r="Y66" s="5"/>
      <c r="Z66" s="5"/>
      <c r="AC66" s="5"/>
      <c r="AD66" s="5"/>
      <c r="AE66" s="5"/>
      <c r="AF66" s="5"/>
      <c r="AG66" s="5"/>
      <c r="AH66" s="5"/>
      <c r="AI66" s="5"/>
      <c r="AJ66" s="5"/>
      <c r="AK66" s="124"/>
      <c r="AO66" s="124"/>
      <c r="AP66" s="28"/>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66"/>
    </row>
    <row r="67" spans="2:81" ht="15" customHeight="1">
      <c r="G67" s="16"/>
      <c r="H67" s="32" t="s">
        <v>166</v>
      </c>
      <c r="J67" s="124"/>
      <c r="K67" s="133"/>
      <c r="L67" s="133"/>
      <c r="M67" s="133"/>
      <c r="N67" s="133"/>
      <c r="O67" s="133"/>
      <c r="P67" s="133"/>
      <c r="Q67" s="133"/>
      <c r="R67" s="133"/>
      <c r="S67" s="133"/>
      <c r="T67" s="133"/>
      <c r="U67" s="133"/>
      <c r="V67" s="133"/>
      <c r="W67" s="133"/>
      <c r="X67" s="5"/>
      <c r="Y67" s="5"/>
      <c r="Z67" s="5"/>
      <c r="AC67" s="5"/>
      <c r="AD67" s="5"/>
      <c r="AE67" s="5"/>
      <c r="AF67" s="5"/>
      <c r="AG67" s="5"/>
      <c r="AH67" s="5"/>
      <c r="AI67" s="5"/>
      <c r="AJ67" s="5"/>
      <c r="AK67" s="124"/>
      <c r="AL67" s="114">
        <f>IF(ISBLANK(G67),1,2)</f>
        <v>1</v>
      </c>
      <c r="AO67" s="124"/>
      <c r="AP67" s="28"/>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66"/>
    </row>
    <row r="68" spans="2:81" ht="4.9000000000000004" customHeight="1">
      <c r="K68" s="119"/>
      <c r="O68" s="119"/>
      <c r="T68" s="119"/>
      <c r="W68" s="124"/>
      <c r="X68" s="5"/>
      <c r="Y68" s="5"/>
      <c r="Z68" s="5"/>
      <c r="AA68" s="5"/>
      <c r="AB68" s="5"/>
      <c r="AC68" s="5"/>
      <c r="AD68" s="5"/>
      <c r="AE68" s="5"/>
      <c r="AF68" s="5"/>
      <c r="AG68" s="5"/>
      <c r="AH68" s="5"/>
      <c r="AI68" s="5"/>
      <c r="AJ68" s="5"/>
      <c r="AK68" s="124"/>
      <c r="AO68" s="124"/>
      <c r="AP68" s="28"/>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66"/>
    </row>
    <row r="69" spans="2:81" ht="15" customHeight="1">
      <c r="F69" s="124" t="s">
        <v>167</v>
      </c>
      <c r="G69" s="133"/>
      <c r="H69" s="133"/>
      <c r="I69" s="133"/>
      <c r="J69" s="133"/>
      <c r="K69" s="133"/>
      <c r="L69" s="133"/>
      <c r="M69" s="133"/>
      <c r="O69" s="119"/>
      <c r="S69" s="124" t="s">
        <v>168</v>
      </c>
      <c r="T69" s="133"/>
      <c r="U69" s="133"/>
      <c r="V69" s="133"/>
      <c r="W69" s="133"/>
      <c r="X69" s="133"/>
      <c r="Y69" s="133"/>
      <c r="Z69" s="133"/>
      <c r="AB69" s="5"/>
      <c r="AC69" s="5"/>
      <c r="AD69" s="5"/>
      <c r="AE69" s="5"/>
      <c r="AF69" s="5"/>
      <c r="AG69" s="5"/>
      <c r="AH69" s="5"/>
      <c r="AI69" s="5"/>
      <c r="AJ69" s="5"/>
      <c r="AK69" s="124"/>
      <c r="AO69" s="124"/>
      <c r="AP69" s="28"/>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66"/>
    </row>
    <row r="70" spans="2:81" ht="4.9000000000000004" customHeight="1">
      <c r="F70" s="124"/>
      <c r="K70" s="119"/>
      <c r="O70" s="119"/>
      <c r="S70" s="124"/>
      <c r="V70" s="124"/>
      <c r="W70" s="5"/>
      <c r="X70" s="5"/>
      <c r="Y70" s="5"/>
      <c r="Z70" s="5"/>
      <c r="AB70" s="5"/>
      <c r="AC70" s="5"/>
      <c r="AD70" s="5"/>
      <c r="AE70" s="5"/>
      <c r="AF70" s="5"/>
      <c r="AG70" s="5"/>
      <c r="AH70" s="5"/>
      <c r="AI70" s="5"/>
      <c r="AJ70" s="5"/>
      <c r="AK70" s="124"/>
      <c r="AO70" s="124"/>
      <c r="AP70" s="28"/>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66"/>
    </row>
    <row r="71" spans="2:81" ht="15" customHeight="1">
      <c r="F71" s="124" t="s">
        <v>169</v>
      </c>
      <c r="G71" s="16"/>
      <c r="H71" s="32" t="s">
        <v>170</v>
      </c>
      <c r="K71" s="119"/>
      <c r="P71" s="16"/>
      <c r="Q71" s="32" t="s">
        <v>171</v>
      </c>
      <c r="S71" s="124"/>
      <c r="X71" s="16"/>
      <c r="Y71" s="5" t="s">
        <v>166</v>
      </c>
      <c r="Z71" s="5"/>
      <c r="AA71" s="5"/>
      <c r="AB71" s="133"/>
      <c r="AC71" s="133"/>
      <c r="AD71" s="133"/>
      <c r="AE71" s="133"/>
      <c r="AF71" s="133"/>
      <c r="AG71" s="5"/>
      <c r="AH71" s="5"/>
      <c r="AI71" s="5"/>
      <c r="AJ71" s="5"/>
      <c r="AK71" s="124"/>
      <c r="AL71" s="114">
        <f>IF(AND(ISBLANK(G71),ISBLANK(P71),ISBLANK(X71)),1,2)</f>
        <v>1</v>
      </c>
      <c r="AM71" s="114">
        <f>IF(ISBLANK(X71),1,2)</f>
        <v>1</v>
      </c>
      <c r="AO71" s="124"/>
      <c r="AP71" s="28"/>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66"/>
    </row>
    <row r="72" spans="2:81" ht="4.9000000000000004" customHeight="1">
      <c r="F72" s="124"/>
      <c r="K72" s="119"/>
      <c r="P72" s="119"/>
      <c r="S72" s="124"/>
      <c r="X72" s="124"/>
      <c r="Y72" s="5"/>
      <c r="Z72" s="5"/>
      <c r="AA72" s="5"/>
      <c r="AB72" s="5"/>
      <c r="AC72" s="5"/>
      <c r="AD72" s="5"/>
      <c r="AE72" s="5"/>
      <c r="AF72" s="5"/>
      <c r="AG72" s="5"/>
      <c r="AH72" s="5"/>
      <c r="AI72" s="5"/>
      <c r="AJ72" s="5"/>
      <c r="AK72" s="124"/>
      <c r="AO72" s="124"/>
      <c r="AP72" s="28"/>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66"/>
    </row>
    <row r="73" spans="2:81" ht="15" customHeight="1">
      <c r="F73" s="124" t="s">
        <v>172</v>
      </c>
      <c r="G73" s="16"/>
      <c r="H73" s="32" t="s">
        <v>173</v>
      </c>
      <c r="K73" s="119"/>
      <c r="P73" s="16"/>
      <c r="Q73" s="32" t="s">
        <v>174</v>
      </c>
      <c r="S73" s="124"/>
      <c r="X73" s="16"/>
      <c r="Y73" s="5" t="s">
        <v>166</v>
      </c>
      <c r="Z73" s="5"/>
      <c r="AA73" s="5"/>
      <c r="AB73" s="133"/>
      <c r="AC73" s="133"/>
      <c r="AD73" s="133"/>
      <c r="AE73" s="133"/>
      <c r="AF73" s="133"/>
      <c r="AG73" s="5"/>
      <c r="AH73" s="5"/>
      <c r="AI73" s="5"/>
      <c r="AJ73" s="5"/>
      <c r="AK73" s="124"/>
      <c r="AL73" s="114">
        <f>IF(AND(ISBLANK(G73),ISBLANK(P73),ISBLANK(X73)),1,2)</f>
        <v>1</v>
      </c>
      <c r="AM73" s="114">
        <f>IF(ISBLANK(X73),1,2)</f>
        <v>1</v>
      </c>
      <c r="AN73" s="114">
        <f>IF(ISBLANK(G73),1,2)</f>
        <v>1</v>
      </c>
      <c r="AO73" s="124"/>
      <c r="AP73" s="28"/>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66"/>
    </row>
    <row r="74" spans="2:81" ht="4.9000000000000004" customHeight="1">
      <c r="F74" s="124"/>
      <c r="K74" s="119"/>
      <c r="O74" s="119"/>
      <c r="S74" s="124"/>
      <c r="V74" s="124"/>
      <c r="W74" s="5"/>
      <c r="X74" s="5"/>
      <c r="Y74" s="5"/>
      <c r="Z74" s="5"/>
      <c r="AB74" s="5"/>
      <c r="AC74" s="5"/>
      <c r="AD74" s="5"/>
      <c r="AE74" s="5"/>
      <c r="AF74" s="5"/>
      <c r="AG74" s="5"/>
      <c r="AH74" s="5"/>
      <c r="AI74" s="5"/>
      <c r="AJ74" s="5"/>
      <c r="AK74" s="124"/>
      <c r="AO74" s="124"/>
      <c r="AP74" s="28"/>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66"/>
    </row>
    <row r="75" spans="2:81" ht="15" customHeight="1">
      <c r="F75" s="124"/>
      <c r="O75" s="119"/>
      <c r="S75" s="124" t="s">
        <v>175</v>
      </c>
      <c r="U75" s="16"/>
      <c r="V75" s="32" t="s">
        <v>83</v>
      </c>
      <c r="W75" s="124"/>
      <c r="X75" s="16"/>
      <c r="Y75" s="32" t="s">
        <v>84</v>
      </c>
      <c r="Z75" s="5"/>
      <c r="AB75" s="5"/>
      <c r="AC75" s="5"/>
      <c r="AD75" s="5"/>
      <c r="AJ75" s="5"/>
      <c r="AK75" s="124"/>
      <c r="AL75" s="114">
        <f>IF(AND(ISBLANK(U75),ISBLANK(X75)),1,2)</f>
        <v>1</v>
      </c>
      <c r="AM75" s="114">
        <f>IF(ISBLANK(X75),1,2)</f>
        <v>1</v>
      </c>
      <c r="AN75" s="114">
        <f>AM75+AN73</f>
        <v>2</v>
      </c>
      <c r="AO75" s="124"/>
      <c r="AP75" s="28"/>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66"/>
    </row>
    <row r="76" spans="2:81" ht="4.9000000000000004" customHeight="1">
      <c r="F76" s="124"/>
      <c r="O76" s="119"/>
      <c r="S76" s="124"/>
      <c r="Y76" s="119"/>
      <c r="Z76" s="5"/>
      <c r="AB76" s="5"/>
      <c r="AC76" s="5"/>
      <c r="AD76" s="5"/>
      <c r="AJ76" s="5"/>
      <c r="AK76" s="124"/>
      <c r="AO76" s="124"/>
      <c r="AP76" s="28"/>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66"/>
    </row>
    <row r="77" spans="2:81" ht="15" customHeight="1">
      <c r="F77" s="124"/>
      <c r="O77" s="119"/>
      <c r="S77" s="124" t="s">
        <v>176</v>
      </c>
      <c r="U77" s="16"/>
      <c r="V77" s="32" t="s">
        <v>83</v>
      </c>
      <c r="X77" s="16"/>
      <c r="Y77" s="32" t="s">
        <v>84</v>
      </c>
      <c r="Z77" s="5"/>
      <c r="AB77" s="5"/>
      <c r="AC77" s="5"/>
      <c r="AD77" s="5"/>
      <c r="AJ77" s="5"/>
      <c r="AK77" s="124"/>
      <c r="AL77" s="114">
        <f>IF(AND(ISBLANK(U77),ISBLANK(X77)),1,2)</f>
        <v>1</v>
      </c>
      <c r="AM77" s="114">
        <f>IF(ISBLANK(X77),1,2)</f>
        <v>1</v>
      </c>
      <c r="AN77" s="114">
        <f>AM77+AN73</f>
        <v>2</v>
      </c>
      <c r="AO77" s="124"/>
      <c r="AP77" s="28"/>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66"/>
    </row>
    <row r="78" spans="2:81" ht="4.9000000000000004" customHeight="1">
      <c r="F78" s="124"/>
      <c r="O78" s="119"/>
      <c r="R78" s="124"/>
      <c r="S78" s="124"/>
      <c r="T78" s="119"/>
      <c r="W78" s="119"/>
      <c r="Y78" s="5"/>
      <c r="Z78" s="5"/>
      <c r="AB78" s="5"/>
      <c r="AC78" s="5"/>
      <c r="AD78" s="5"/>
      <c r="AJ78" s="5"/>
      <c r="AK78" s="124"/>
      <c r="AO78" s="124"/>
      <c r="AP78" s="28"/>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66"/>
    </row>
    <row r="79" spans="2:81" ht="15" customHeight="1">
      <c r="B79" s="5" t="s">
        <v>177</v>
      </c>
      <c r="F79" s="124"/>
      <c r="O79" s="119"/>
      <c r="R79" s="124"/>
      <c r="S79" s="124"/>
      <c r="T79" s="119"/>
      <c r="W79" s="119"/>
      <c r="Y79" s="5"/>
      <c r="Z79" s="5"/>
      <c r="AB79" s="5"/>
      <c r="AC79" s="5"/>
      <c r="AD79" s="5"/>
      <c r="AJ79" s="5"/>
      <c r="AK79" s="124"/>
      <c r="AO79" s="124"/>
      <c r="AP79" s="28"/>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66"/>
    </row>
    <row r="80" spans="2:81" ht="4.9000000000000004" customHeight="1">
      <c r="B80" s="5"/>
      <c r="F80" s="124"/>
      <c r="O80" s="119"/>
      <c r="R80" s="124"/>
      <c r="S80" s="124"/>
      <c r="T80" s="119"/>
      <c r="W80" s="119"/>
      <c r="Y80" s="5"/>
      <c r="Z80" s="5"/>
      <c r="AB80" s="5"/>
      <c r="AC80" s="5"/>
      <c r="AD80" s="5"/>
      <c r="AJ80" s="5"/>
      <c r="AK80" s="124"/>
      <c r="AO80" s="124"/>
      <c r="AP80" s="28"/>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66"/>
    </row>
    <row r="81" spans="2:81" ht="15" customHeight="1">
      <c r="F81" s="124"/>
      <c r="L81" s="124" t="s">
        <v>178</v>
      </c>
      <c r="M81" s="145"/>
      <c r="N81" s="145"/>
      <c r="O81" s="145"/>
      <c r="P81" s="5" t="s">
        <v>179</v>
      </c>
      <c r="R81" s="124"/>
      <c r="T81" s="119"/>
      <c r="Z81" s="124" t="s">
        <v>180</v>
      </c>
      <c r="AA81" s="145"/>
      <c r="AB81" s="145"/>
      <c r="AC81" s="145"/>
      <c r="AD81" s="5"/>
      <c r="AE81" s="16"/>
      <c r="AF81" s="5" t="s">
        <v>181</v>
      </c>
      <c r="AH81" s="16"/>
      <c r="AI81" s="32" t="s">
        <v>182</v>
      </c>
      <c r="AJ81" s="5"/>
      <c r="AK81" s="124"/>
      <c r="AL81" s="114">
        <f>IF(AND(ISBLANK(AE81),ISBLANK(AH81)),1,2)</f>
        <v>1</v>
      </c>
      <c r="AO81" s="124"/>
      <c r="AP81" s="28"/>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66"/>
    </row>
    <row r="82" spans="2:81" ht="4.9000000000000004" customHeight="1">
      <c r="F82" s="124"/>
      <c r="L82" s="124"/>
      <c r="P82" s="5"/>
      <c r="R82" s="124"/>
      <c r="T82" s="119"/>
      <c r="Z82" s="124"/>
      <c r="AA82" s="5"/>
      <c r="AB82" s="5"/>
      <c r="AD82" s="5"/>
      <c r="AE82" s="5"/>
      <c r="AF82" s="5"/>
      <c r="AJ82" s="5"/>
      <c r="AK82" s="124"/>
      <c r="AO82" s="124"/>
      <c r="AP82" s="28"/>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66"/>
    </row>
    <row r="83" spans="2:81" ht="15" customHeight="1">
      <c r="F83" s="124"/>
      <c r="L83" s="124" t="s">
        <v>183</v>
      </c>
      <c r="M83" s="145"/>
      <c r="N83" s="145"/>
      <c r="O83" s="145"/>
      <c r="P83" s="5" t="s">
        <v>179</v>
      </c>
      <c r="R83" s="124"/>
      <c r="S83" s="124"/>
      <c r="T83" s="119"/>
      <c r="Z83" s="124" t="s">
        <v>184</v>
      </c>
      <c r="AA83" s="145"/>
      <c r="AB83" s="145"/>
      <c r="AC83" s="145"/>
      <c r="AD83" s="5"/>
      <c r="AE83" s="16"/>
      <c r="AF83" s="5" t="s">
        <v>181</v>
      </c>
      <c r="AH83" s="16"/>
      <c r="AI83" s="32" t="s">
        <v>182</v>
      </c>
      <c r="AJ83" s="5"/>
      <c r="AK83" s="124"/>
      <c r="AL83" s="114">
        <f>IF(AND(ISBLANK(AE83),ISBLANK(AH83)),1,2)</f>
        <v>1</v>
      </c>
      <c r="AO83" s="124"/>
      <c r="AP83" s="28"/>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104"/>
      <c r="CC83" s="66"/>
    </row>
    <row r="84" spans="2:81" ht="4.9000000000000004" customHeight="1">
      <c r="F84" s="124"/>
      <c r="O84" s="119"/>
      <c r="R84" s="124"/>
      <c r="S84" s="124"/>
      <c r="T84" s="119"/>
      <c r="W84" s="119"/>
      <c r="Y84" s="5"/>
      <c r="Z84" s="5"/>
      <c r="AB84" s="5"/>
      <c r="AC84" s="5"/>
      <c r="AD84" s="5"/>
      <c r="AJ84" s="5"/>
      <c r="AK84" s="124"/>
      <c r="AO84" s="124"/>
      <c r="AP84" s="28"/>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66"/>
    </row>
    <row r="85" spans="2:81" ht="15" customHeight="1">
      <c r="F85" s="124"/>
      <c r="I85" s="124" t="s">
        <v>185</v>
      </c>
      <c r="J85" s="16"/>
      <c r="K85" s="32" t="s">
        <v>186</v>
      </c>
      <c r="P85" s="16"/>
      <c r="Q85" s="32" t="s">
        <v>187</v>
      </c>
      <c r="S85" s="124"/>
      <c r="T85" s="124"/>
      <c r="W85" s="16"/>
      <c r="X85" s="32" t="s">
        <v>188</v>
      </c>
      <c r="AB85" s="5"/>
      <c r="AC85" s="5"/>
      <c r="AD85" s="5"/>
      <c r="AJ85" s="5"/>
      <c r="AK85" s="124"/>
      <c r="AL85" s="114">
        <f>IF(AND(ISBLANK(J85),ISBLANK(P85),ISBLANK(W85),ISBLANK(J87)),1,2)</f>
        <v>1</v>
      </c>
      <c r="AO85" s="124"/>
      <c r="AP85" s="28"/>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66"/>
    </row>
    <row r="86" spans="2:81" ht="4.9000000000000004" customHeight="1">
      <c r="F86" s="124"/>
      <c r="O86" s="119"/>
      <c r="R86" s="124"/>
      <c r="S86" s="124"/>
      <c r="T86" s="119"/>
      <c r="W86" s="119"/>
      <c r="Y86" s="5"/>
      <c r="Z86" s="5"/>
      <c r="AB86" s="5"/>
      <c r="AC86" s="5"/>
      <c r="AD86" s="5"/>
      <c r="AJ86" s="5"/>
      <c r="AK86" s="124"/>
      <c r="AO86" s="124"/>
      <c r="AP86" s="28"/>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66"/>
    </row>
    <row r="87" spans="2:81" ht="15" customHeight="1">
      <c r="F87" s="124"/>
      <c r="J87" s="16"/>
      <c r="K87" s="32" t="s">
        <v>166</v>
      </c>
      <c r="N87" s="133"/>
      <c r="O87" s="133"/>
      <c r="P87" s="133"/>
      <c r="Q87" s="133"/>
      <c r="R87" s="133"/>
      <c r="S87" s="133"/>
      <c r="T87" s="133"/>
      <c r="W87" s="119"/>
      <c r="Y87" s="5"/>
      <c r="Z87" s="5"/>
      <c r="AB87" s="5"/>
      <c r="AC87" s="5"/>
      <c r="AD87" s="5"/>
      <c r="AJ87" s="5"/>
      <c r="AK87" s="124"/>
      <c r="AL87" s="114">
        <f>IF(ISBLANK(J87),1,2)</f>
        <v>1</v>
      </c>
      <c r="AO87" s="124"/>
      <c r="AP87" s="28"/>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66"/>
    </row>
    <row r="88" spans="2:81" ht="4.9000000000000004" customHeight="1">
      <c r="F88" s="124"/>
      <c r="AB88" s="5"/>
      <c r="AC88" s="5"/>
      <c r="AD88" s="5"/>
      <c r="AJ88" s="5"/>
      <c r="AK88" s="124"/>
      <c r="AO88" s="124"/>
      <c r="AP88" s="28"/>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66"/>
    </row>
    <row r="89" spans="2:81" ht="15" customHeight="1">
      <c r="B89" s="32" t="s">
        <v>189</v>
      </c>
      <c r="F89" s="124"/>
      <c r="AB89" s="5"/>
      <c r="AC89" s="5"/>
      <c r="AD89" s="5"/>
      <c r="AJ89" s="5"/>
      <c r="AK89" s="124"/>
      <c r="AO89" s="124"/>
      <c r="AP89" s="28"/>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66"/>
    </row>
    <row r="90" spans="2:81" ht="15" customHeight="1">
      <c r="F90" s="124" t="s">
        <v>190</v>
      </c>
      <c r="G90" s="133"/>
      <c r="H90" s="133"/>
      <c r="I90" s="133"/>
      <c r="J90" s="133"/>
      <c r="K90" s="78"/>
      <c r="L90" s="78"/>
      <c r="M90" s="78"/>
      <c r="N90" s="124" t="s">
        <v>191</v>
      </c>
      <c r="O90" s="133"/>
      <c r="P90" s="133"/>
      <c r="Q90" s="133"/>
      <c r="Y90" s="5"/>
      <c r="Z90" s="5"/>
      <c r="AB90" s="5"/>
      <c r="AC90" s="5"/>
      <c r="AD90" s="5"/>
      <c r="AO90" s="124"/>
      <c r="AP90" s="28"/>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66"/>
    </row>
    <row r="91" spans="2:81" ht="15" customHeight="1">
      <c r="F91" s="124" t="s">
        <v>192</v>
      </c>
      <c r="G91" s="148"/>
      <c r="H91" s="148"/>
      <c r="I91" s="148"/>
      <c r="J91" s="32" t="s">
        <v>193</v>
      </c>
      <c r="L91" s="34"/>
      <c r="Y91" s="5"/>
      <c r="Z91" s="5"/>
      <c r="AB91" s="5"/>
      <c r="AC91" s="5"/>
      <c r="AD91" s="5"/>
      <c r="AJ91" s="5"/>
      <c r="AL91" s="114">
        <f>IF(ISBLANK(G91),1,2)</f>
        <v>1</v>
      </c>
      <c r="AO91" s="124"/>
      <c r="AP91" s="28"/>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104"/>
      <c r="CC91" s="66"/>
    </row>
    <row r="92" spans="2:81" ht="15" customHeight="1">
      <c r="F92" s="124" t="s">
        <v>194</v>
      </c>
      <c r="G92" s="148"/>
      <c r="H92" s="148"/>
      <c r="I92" s="148"/>
      <c r="J92" s="32" t="s">
        <v>193</v>
      </c>
      <c r="L92" s="34"/>
      <c r="N92" s="124" t="s">
        <v>195</v>
      </c>
      <c r="O92" s="145"/>
      <c r="P92" s="145"/>
      <c r="Q92" s="145"/>
      <c r="R92" s="32" t="s">
        <v>193</v>
      </c>
      <c r="Y92" s="5"/>
      <c r="Z92" s="5"/>
      <c r="AB92" s="5"/>
      <c r="AC92" s="5"/>
      <c r="AD92" s="5"/>
      <c r="AL92" s="114">
        <f>IF(AND(ISBLANK(G92),ISBLANK(O92)),1,2)</f>
        <v>1</v>
      </c>
      <c r="AO92" s="124"/>
      <c r="AP92" s="28"/>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104"/>
      <c r="CC92" s="66"/>
    </row>
    <row r="93" spans="2:81" ht="15" customHeight="1">
      <c r="F93" s="124" t="s">
        <v>196</v>
      </c>
      <c r="G93" s="148"/>
      <c r="H93" s="148"/>
      <c r="I93" s="148"/>
      <c r="J93" s="32" t="s">
        <v>193</v>
      </c>
      <c r="L93" s="34"/>
      <c r="N93" s="124" t="s">
        <v>197</v>
      </c>
      <c r="O93" s="148"/>
      <c r="P93" s="148"/>
      <c r="Q93" s="148"/>
      <c r="R93" s="32" t="s">
        <v>193</v>
      </c>
      <c r="Y93" s="5"/>
      <c r="Z93" s="5"/>
      <c r="AB93" s="5"/>
      <c r="AC93" s="5"/>
      <c r="AD93" s="5"/>
      <c r="AJ93" s="5"/>
      <c r="AO93" s="124"/>
      <c r="AP93" s="28"/>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4"/>
      <c r="BR93" s="104"/>
      <c r="BS93" s="104"/>
      <c r="BT93" s="104"/>
      <c r="BU93" s="104"/>
      <c r="BV93" s="104"/>
      <c r="BW93" s="104"/>
      <c r="BX93" s="104"/>
      <c r="BY93" s="104"/>
      <c r="BZ93" s="104"/>
      <c r="CA93" s="104"/>
      <c r="CB93" s="104"/>
      <c r="CC93" s="66"/>
    </row>
    <row r="94" spans="2:81" ht="4.9000000000000004" customHeight="1">
      <c r="Y94" s="5"/>
      <c r="Z94" s="5"/>
      <c r="AB94" s="5"/>
      <c r="AC94" s="5"/>
      <c r="AD94" s="5"/>
      <c r="AJ94" s="5"/>
      <c r="AO94" s="124"/>
      <c r="AP94" s="28"/>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66"/>
    </row>
    <row r="95" spans="2:81" ht="15" customHeight="1">
      <c r="G95" s="135" t="s">
        <v>1</v>
      </c>
      <c r="H95" s="135"/>
      <c r="I95" s="135"/>
      <c r="J95" s="34"/>
      <c r="K95" s="135" t="s">
        <v>198</v>
      </c>
      <c r="L95" s="135"/>
      <c r="M95" s="135"/>
      <c r="N95" s="135"/>
      <c r="P95" s="135" t="s">
        <v>199</v>
      </c>
      <c r="Q95" s="135"/>
      <c r="R95" s="135"/>
      <c r="S95" s="135"/>
      <c r="Y95" s="5"/>
      <c r="Z95" s="5"/>
      <c r="AB95" s="5"/>
      <c r="AC95" s="5"/>
      <c r="AD95" s="5"/>
      <c r="AO95" s="124"/>
      <c r="AP95" s="28"/>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104"/>
      <c r="CC95" s="66"/>
    </row>
    <row r="96" spans="2:81" ht="15" customHeight="1">
      <c r="F96" s="124" t="s">
        <v>200</v>
      </c>
      <c r="G96" s="133"/>
      <c r="H96" s="133"/>
      <c r="I96" s="133"/>
      <c r="J96" s="34"/>
      <c r="K96" s="145"/>
      <c r="L96" s="145"/>
      <c r="M96" s="145"/>
      <c r="N96" s="32" t="s">
        <v>201</v>
      </c>
      <c r="P96" s="145"/>
      <c r="Q96" s="145"/>
      <c r="R96" s="145"/>
      <c r="S96" s="32" t="s">
        <v>193</v>
      </c>
      <c r="AL96" s="114">
        <f>IF(ISBLANK(G96),1,2)</f>
        <v>1</v>
      </c>
      <c r="AO96" s="124"/>
      <c r="AP96" s="28"/>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104"/>
      <c r="CC96" s="66"/>
    </row>
    <row r="97" spans="2:81" ht="15" customHeight="1">
      <c r="F97" s="124" t="s">
        <v>202</v>
      </c>
      <c r="G97" s="132"/>
      <c r="H97" s="132"/>
      <c r="I97" s="132"/>
      <c r="J97" s="34"/>
      <c r="K97" s="148"/>
      <c r="L97" s="148"/>
      <c r="M97" s="148"/>
      <c r="N97" s="32" t="s">
        <v>201</v>
      </c>
      <c r="P97" s="148"/>
      <c r="Q97" s="148"/>
      <c r="R97" s="148"/>
      <c r="S97" s="32" t="s">
        <v>193</v>
      </c>
      <c r="AL97" s="114">
        <f t="shared" ref="AL97:AL100" si="4">IF(ISBLANK(G97),1,2)</f>
        <v>1</v>
      </c>
      <c r="AO97" s="124"/>
      <c r="AP97" s="28"/>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104"/>
      <c r="CC97" s="66"/>
    </row>
    <row r="98" spans="2:81" ht="15" customHeight="1">
      <c r="F98" s="124" t="s">
        <v>203</v>
      </c>
      <c r="G98" s="132"/>
      <c r="H98" s="132"/>
      <c r="I98" s="132"/>
      <c r="J98" s="34"/>
      <c r="K98" s="148"/>
      <c r="L98" s="148"/>
      <c r="M98" s="148"/>
      <c r="N98" s="32" t="s">
        <v>201</v>
      </c>
      <c r="P98" s="148"/>
      <c r="Q98" s="148"/>
      <c r="R98" s="148"/>
      <c r="S98" s="32" t="s">
        <v>193</v>
      </c>
      <c r="AL98" s="114">
        <f t="shared" si="4"/>
        <v>1</v>
      </c>
      <c r="AO98" s="124"/>
      <c r="AP98" s="28"/>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4"/>
      <c r="BV98" s="104"/>
      <c r="BW98" s="104"/>
      <c r="BX98" s="104"/>
      <c r="BY98" s="104"/>
      <c r="BZ98" s="104"/>
      <c r="CA98" s="104"/>
      <c r="CB98" s="104"/>
      <c r="CC98" s="66"/>
    </row>
    <row r="99" spans="2:81" ht="15" customHeight="1">
      <c r="F99" s="124" t="s">
        <v>204</v>
      </c>
      <c r="G99" s="132"/>
      <c r="H99" s="132"/>
      <c r="I99" s="132"/>
      <c r="J99" s="34"/>
      <c r="K99" s="148"/>
      <c r="L99" s="148"/>
      <c r="M99" s="148"/>
      <c r="N99" s="32" t="s">
        <v>201</v>
      </c>
      <c r="P99" s="148"/>
      <c r="Q99" s="148"/>
      <c r="R99" s="148"/>
      <c r="S99" s="32" t="s">
        <v>193</v>
      </c>
      <c r="AL99" s="114">
        <f t="shared" si="4"/>
        <v>1</v>
      </c>
      <c r="AO99" s="124"/>
      <c r="AP99" s="28"/>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104"/>
      <c r="CC99" s="66"/>
    </row>
    <row r="100" spans="2:81" ht="15" customHeight="1">
      <c r="F100" s="124" t="s">
        <v>205</v>
      </c>
      <c r="G100" s="132"/>
      <c r="H100" s="132"/>
      <c r="I100" s="132"/>
      <c r="J100" s="34"/>
      <c r="K100" s="148"/>
      <c r="L100" s="148"/>
      <c r="M100" s="148"/>
      <c r="N100" s="32" t="s">
        <v>201</v>
      </c>
      <c r="P100" s="148"/>
      <c r="Q100" s="148"/>
      <c r="R100" s="148"/>
      <c r="S100" s="32" t="s">
        <v>193</v>
      </c>
      <c r="AL100" s="114">
        <f t="shared" si="4"/>
        <v>1</v>
      </c>
      <c r="AO100" s="124"/>
      <c r="AP100" s="28"/>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4"/>
      <c r="CC100" s="66"/>
    </row>
    <row r="101" spans="2:81" ht="15" customHeight="1">
      <c r="F101" s="124"/>
      <c r="G101" s="5"/>
      <c r="H101" s="5"/>
      <c r="I101" s="5"/>
      <c r="J101" s="5"/>
      <c r="K101" s="34"/>
      <c r="L101" s="120"/>
      <c r="M101" s="120"/>
      <c r="N101" s="120"/>
      <c r="Q101" s="120"/>
      <c r="R101" s="120"/>
      <c r="S101" s="120"/>
      <c r="AO101" s="124"/>
      <c r="AP101" s="28"/>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104"/>
      <c r="CC101" s="66"/>
    </row>
    <row r="102" spans="2:81" ht="15" customHeight="1">
      <c r="B102" s="1" t="s">
        <v>206</v>
      </c>
      <c r="N102" s="35" t="s">
        <v>207</v>
      </c>
      <c r="O102" s="146"/>
      <c r="P102" s="146"/>
      <c r="Q102" s="146"/>
      <c r="R102" s="146"/>
      <c r="V102" s="124" t="s">
        <v>208</v>
      </c>
      <c r="W102" s="147"/>
      <c r="X102" s="147"/>
      <c r="Y102" s="147"/>
      <c r="Z102" s="147"/>
      <c r="AL102" s="114">
        <f>IF(ISBLANK(O102),0,1)</f>
        <v>0</v>
      </c>
      <c r="AM102" s="7" t="s">
        <v>209</v>
      </c>
      <c r="AO102" s="124"/>
      <c r="AP102" s="28"/>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104"/>
    </row>
    <row r="103" spans="2:81" ht="15" customHeight="1">
      <c r="B103" s="1"/>
      <c r="AL103" s="114">
        <f>IF(ISBLANK(W102),0,1)</f>
        <v>0</v>
      </c>
      <c r="AM103" s="7" t="s">
        <v>210</v>
      </c>
      <c r="AO103" s="124"/>
      <c r="AP103" s="28"/>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66"/>
    </row>
    <row r="104" spans="2:81" ht="15" customHeight="1">
      <c r="B104" s="3" t="s">
        <v>211</v>
      </c>
      <c r="AL104" s="114">
        <f>SUM(AL102:AL103)</f>
        <v>0</v>
      </c>
      <c r="AM104" s="7" t="s">
        <v>212</v>
      </c>
    </row>
    <row r="105" spans="2:81" ht="15" customHeight="1">
      <c r="B105" s="136"/>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8"/>
      <c r="AL105" s="114">
        <f>IF(OR(AM75=2,AM77=2),2,1)</f>
        <v>1</v>
      </c>
    </row>
    <row r="106" spans="2:81" ht="15" customHeight="1">
      <c r="B106" s="139"/>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1"/>
    </row>
    <row r="107" spans="2:81" ht="15" customHeight="1">
      <c r="B107" s="139"/>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1"/>
    </row>
    <row r="108" spans="2:81" ht="15" customHeight="1">
      <c r="B108" s="139"/>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1"/>
    </row>
    <row r="109" spans="2:81" ht="15" customHeight="1">
      <c r="B109" s="13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1"/>
    </row>
    <row r="110" spans="2:81" ht="15" customHeight="1">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1"/>
    </row>
    <row r="111" spans="2:81" ht="15" customHeight="1">
      <c r="B111" s="139"/>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1"/>
    </row>
    <row r="112" spans="2:81" ht="15" customHeight="1">
      <c r="B112" s="13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1"/>
    </row>
    <row r="113" spans="2:37" ht="15" customHeight="1">
      <c r="B113" s="142"/>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4"/>
    </row>
    <row r="114" spans="2:37" ht="15" customHeight="1">
      <c r="AK114" s="34"/>
    </row>
    <row r="115" spans="2:37" ht="15" customHeight="1">
      <c r="B115" s="134">
        <f>Tables!$C$13</f>
        <v>45031</v>
      </c>
      <c r="C115" s="134"/>
      <c r="D115" s="134"/>
      <c r="E115" s="134"/>
      <c r="F115" s="134"/>
      <c r="G115" s="134"/>
      <c r="H115" s="134"/>
      <c r="R115" s="135" t="s">
        <v>213</v>
      </c>
      <c r="S115" s="135"/>
      <c r="T115" s="135"/>
      <c r="U115" s="135"/>
      <c r="AK115" s="34"/>
    </row>
    <row r="116" spans="2:37" ht="15" customHeight="1">
      <c r="C116" s="124" t="s">
        <v>159</v>
      </c>
      <c r="D116" s="129">
        <f>IF(ISBLANK($E$19),0,$E$19)</f>
        <v>0</v>
      </c>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38"/>
      <c r="AD116" s="124" t="s">
        <v>99</v>
      </c>
      <c r="AE116" s="130">
        <f>IF(ISBLANK($AE$19),0,$AE$19)</f>
        <v>0</v>
      </c>
      <c r="AF116" s="130"/>
      <c r="AG116" s="130"/>
      <c r="AH116" s="130"/>
      <c r="AI116" s="130"/>
      <c r="AJ116" s="130"/>
    </row>
    <row r="117" spans="2:37" ht="15" customHeight="1">
      <c r="C117" s="39"/>
      <c r="D117" s="39"/>
      <c r="E117" s="39"/>
      <c r="F117" s="39"/>
      <c r="G117" s="39"/>
      <c r="H117" s="39"/>
      <c r="I117" s="39"/>
      <c r="J117" s="124"/>
      <c r="K117" s="124"/>
      <c r="L117" s="124"/>
      <c r="M117" s="124"/>
      <c r="N117" s="39"/>
      <c r="O117" s="38"/>
      <c r="P117" s="38"/>
      <c r="Q117" s="38"/>
      <c r="R117" s="38"/>
      <c r="S117" s="38"/>
      <c r="T117" s="38"/>
      <c r="U117" s="38"/>
      <c r="V117" s="38"/>
      <c r="W117" s="38"/>
      <c r="X117" s="38"/>
      <c r="Y117" s="38"/>
      <c r="Z117" s="38"/>
      <c r="AD117" s="124" t="s">
        <v>121</v>
      </c>
      <c r="AE117" s="131">
        <f>IF(ISBLANK($AE$20),0,$AE$20)</f>
        <v>0</v>
      </c>
      <c r="AF117" s="131"/>
      <c r="AG117" s="131"/>
      <c r="AH117" s="131"/>
      <c r="AI117" s="131"/>
      <c r="AJ117" s="131"/>
    </row>
    <row r="118" spans="2:37" ht="15" customHeight="1">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row>
    <row r="119" spans="2:37" ht="15" customHeight="1">
      <c r="B119" s="1" t="s">
        <v>214</v>
      </c>
      <c r="C119" s="1"/>
      <c r="D119" s="1"/>
      <c r="E119" s="1"/>
      <c r="F119" s="1"/>
      <c r="G119" s="1"/>
      <c r="H119" s="1"/>
      <c r="I119" s="1"/>
    </row>
    <row r="120" spans="2:37" ht="4.9000000000000004" customHeight="1">
      <c r="B120" s="1"/>
      <c r="C120" s="1"/>
      <c r="D120" s="1"/>
      <c r="E120" s="1"/>
      <c r="F120" s="1"/>
      <c r="G120" s="1"/>
      <c r="H120" s="1"/>
      <c r="I120" s="1"/>
    </row>
    <row r="121" spans="2:37" ht="15" customHeight="1">
      <c r="B121" s="82" t="s">
        <v>215</v>
      </c>
      <c r="C121" s="1"/>
      <c r="D121" s="1"/>
      <c r="E121" s="1"/>
      <c r="F121" s="1"/>
      <c r="G121" s="1"/>
      <c r="H121" s="1"/>
      <c r="I121" s="1"/>
    </row>
    <row r="122" spans="2:37" ht="15" customHeight="1">
      <c r="B122" s="1"/>
      <c r="C122" s="33" t="s">
        <v>216</v>
      </c>
      <c r="D122" s="82" t="str">
        <f>"Is designed in accordance with the latest version of the "&amp;Tables!C22&amp;"'s requirements;"</f>
        <v>Is designed in accordance with the latest version of the City's requirements;</v>
      </c>
      <c r="E122" s="57"/>
      <c r="F122" s="57"/>
      <c r="G122" s="1"/>
      <c r="H122" s="1"/>
      <c r="I122" s="1"/>
    </row>
    <row r="123" spans="2:37" ht="15" customHeight="1">
      <c r="B123" s="1"/>
      <c r="C123" s="33" t="s">
        <v>216</v>
      </c>
      <c r="D123" s="82" t="s">
        <v>217</v>
      </c>
      <c r="E123" s="57"/>
      <c r="F123" s="57"/>
      <c r="G123" s="1"/>
      <c r="H123" s="1"/>
      <c r="I123" s="1"/>
    </row>
    <row r="124" spans="2:37" ht="15" customHeight="1">
      <c r="B124" s="1"/>
      <c r="C124" s="33" t="s">
        <v>216</v>
      </c>
      <c r="D124" s="82" t="s">
        <v>218</v>
      </c>
      <c r="E124" s="82"/>
      <c r="F124" s="82"/>
      <c r="G124" s="1"/>
      <c r="H124" s="1"/>
      <c r="I124" s="1"/>
    </row>
    <row r="125" spans="2:37" ht="15" customHeight="1">
      <c r="B125" s="1"/>
      <c r="C125" s="33" t="s">
        <v>216</v>
      </c>
      <c r="D125" s="82" t="s">
        <v>219</v>
      </c>
      <c r="E125" s="82"/>
      <c r="F125" s="82"/>
      <c r="G125" s="1"/>
      <c r="H125" s="1"/>
      <c r="I125" s="1"/>
    </row>
    <row r="126" spans="2:37" ht="4.9000000000000004" customHeight="1">
      <c r="B126" s="1"/>
      <c r="C126" s="1"/>
      <c r="D126" s="1"/>
      <c r="E126" s="1"/>
      <c r="F126" s="1"/>
      <c r="G126" s="1"/>
      <c r="H126" s="1"/>
      <c r="I126" s="1"/>
    </row>
    <row r="127" spans="2:37" ht="15" customHeight="1">
      <c r="E127" s="124" t="s">
        <v>220</v>
      </c>
      <c r="F127" s="133"/>
      <c r="G127" s="133"/>
      <c r="H127" s="133"/>
      <c r="I127" s="133"/>
      <c r="J127" s="133"/>
      <c r="K127" s="133"/>
      <c r="L127" s="133"/>
      <c r="M127" s="133"/>
      <c r="N127" s="133"/>
      <c r="O127" s="133"/>
      <c r="P127" s="133"/>
      <c r="Q127" s="133"/>
      <c r="R127" s="133"/>
      <c r="S127" s="133"/>
      <c r="T127" s="133"/>
      <c r="U127" s="133"/>
      <c r="V127" s="123"/>
      <c r="Y127" s="124"/>
      <c r="Z127" s="124" t="s">
        <v>221</v>
      </c>
    </row>
    <row r="128" spans="2:37" ht="15" customHeight="1">
      <c r="E128" s="124" t="s">
        <v>118</v>
      </c>
      <c r="F128" s="132"/>
      <c r="G128" s="132"/>
      <c r="H128" s="132"/>
      <c r="I128" s="132"/>
      <c r="J128" s="132"/>
      <c r="K128" s="132"/>
      <c r="L128" s="132"/>
      <c r="M128" s="132"/>
      <c r="N128" s="132"/>
      <c r="O128" s="132"/>
      <c r="P128" s="132"/>
      <c r="Q128" s="132"/>
      <c r="R128" s="132"/>
      <c r="S128" s="132"/>
      <c r="T128" s="132"/>
      <c r="U128" s="132"/>
      <c r="V128" s="123"/>
    </row>
    <row r="129" spans="2:38" ht="15" customHeight="1">
      <c r="E129" s="124" t="s">
        <v>120</v>
      </c>
      <c r="F129" s="132"/>
      <c r="G129" s="132"/>
      <c r="H129" s="132"/>
      <c r="I129" s="132"/>
      <c r="J129" s="132"/>
      <c r="K129" s="132"/>
      <c r="L129" s="132"/>
      <c r="M129" s="132"/>
      <c r="N129" s="132"/>
      <c r="O129" s="132"/>
      <c r="P129" s="132"/>
      <c r="Q129" s="132"/>
      <c r="R129" s="132"/>
      <c r="S129" s="132"/>
      <c r="T129" s="132"/>
      <c r="U129" s="132"/>
      <c r="V129" s="123"/>
    </row>
    <row r="130" spans="2:38" ht="15" customHeight="1">
      <c r="E130" s="124"/>
      <c r="F130" s="132"/>
      <c r="G130" s="132"/>
      <c r="H130" s="132"/>
      <c r="I130" s="132"/>
      <c r="J130" s="132"/>
      <c r="K130" s="132"/>
      <c r="L130" s="132"/>
      <c r="M130" s="132"/>
      <c r="N130" s="132"/>
      <c r="O130" s="132"/>
      <c r="P130" s="132"/>
      <c r="Q130" s="132"/>
      <c r="R130" s="132"/>
      <c r="S130" s="132"/>
      <c r="T130" s="132"/>
      <c r="U130" s="132"/>
      <c r="V130" s="123"/>
    </row>
    <row r="131" spans="2:38" ht="15" customHeight="1">
      <c r="E131" s="124" t="s">
        <v>222</v>
      </c>
      <c r="F131" s="152"/>
      <c r="G131" s="152"/>
      <c r="H131" s="152"/>
      <c r="I131" s="152"/>
      <c r="J131" s="152"/>
      <c r="K131" s="152"/>
      <c r="L131" s="152"/>
      <c r="M131" s="152"/>
      <c r="N131" s="152"/>
      <c r="O131" s="152"/>
      <c r="P131" s="152"/>
      <c r="Q131" s="152"/>
      <c r="R131" s="152"/>
      <c r="S131" s="152"/>
      <c r="T131" s="152"/>
      <c r="U131" s="152"/>
      <c r="V131" s="123"/>
    </row>
    <row r="132" spans="2:38" ht="15" customHeight="1">
      <c r="E132" s="124" t="s">
        <v>223</v>
      </c>
      <c r="F132" s="161"/>
      <c r="G132" s="161"/>
      <c r="H132" s="161"/>
      <c r="I132" s="161"/>
      <c r="J132" s="161"/>
      <c r="K132" s="113"/>
      <c r="L132" s="113"/>
      <c r="M132" s="113"/>
      <c r="N132" s="113"/>
      <c r="O132" s="113"/>
      <c r="P132" s="113"/>
      <c r="Q132" s="113"/>
      <c r="R132" s="113"/>
      <c r="S132" s="113"/>
      <c r="T132" s="113"/>
      <c r="U132" s="113"/>
      <c r="V132" s="123"/>
    </row>
    <row r="133" spans="2:38" ht="15" customHeight="1">
      <c r="E133" s="124"/>
      <c r="F133" s="64"/>
      <c r="G133" s="64"/>
      <c r="H133" s="64"/>
      <c r="I133" s="64"/>
      <c r="J133" s="64"/>
      <c r="V133" s="5"/>
    </row>
    <row r="134" spans="2:38" ht="15" customHeight="1">
      <c r="E134" s="124" t="s">
        <v>224</v>
      </c>
      <c r="F134" s="88"/>
      <c r="G134" s="88"/>
      <c r="H134" s="88"/>
      <c r="I134" s="88"/>
      <c r="J134" s="88"/>
      <c r="K134" s="88"/>
      <c r="L134" s="88"/>
      <c r="M134" s="88"/>
      <c r="N134" s="88"/>
      <c r="O134" s="88"/>
      <c r="P134" s="88"/>
      <c r="Q134" s="88"/>
      <c r="R134" s="88"/>
      <c r="S134" s="88"/>
      <c r="T134" s="88"/>
      <c r="U134" s="88"/>
      <c r="V134" s="5"/>
      <c r="Y134" s="124"/>
      <c r="Z134" s="124" t="s">
        <v>99</v>
      </c>
      <c r="AA134" s="151"/>
      <c r="AB134" s="151"/>
      <c r="AC134" s="151"/>
      <c r="AD134" s="151"/>
    </row>
    <row r="135" spans="2:38" ht="15" customHeight="1"/>
    <row r="136" spans="2:38" ht="15" customHeight="1"/>
    <row r="137" spans="2:38" ht="15" customHeight="1">
      <c r="AK137" s="34"/>
    </row>
    <row r="138" spans="2:38" ht="15" customHeight="1">
      <c r="B138" s="134">
        <f>Tables!$C$13</f>
        <v>45031</v>
      </c>
      <c r="C138" s="134"/>
      <c r="D138" s="134"/>
      <c r="E138" s="134"/>
      <c r="F138" s="134"/>
      <c r="G138" s="134"/>
      <c r="H138" s="134"/>
      <c r="R138" s="135" t="s">
        <v>225</v>
      </c>
      <c r="S138" s="135"/>
      <c r="T138" s="135"/>
      <c r="U138" s="135"/>
      <c r="AK138" s="34"/>
    </row>
    <row r="139" spans="2:38" ht="15" customHeight="1"/>
    <row r="140" spans="2:38" ht="15" customHeight="1">
      <c r="C140" s="124" t="s">
        <v>159</v>
      </c>
      <c r="D140" s="129">
        <f>IF(ISBLANK($E$19),0,$E$19)</f>
        <v>0</v>
      </c>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38"/>
      <c r="AD140" s="124" t="s">
        <v>99</v>
      </c>
      <c r="AE140" s="130">
        <f>IF(ISBLANK($AE$19),0,$AE$19)</f>
        <v>0</v>
      </c>
      <c r="AF140" s="130"/>
      <c r="AG140" s="130"/>
      <c r="AH140" s="130"/>
      <c r="AI140" s="130"/>
      <c r="AJ140" s="130"/>
    </row>
    <row r="141" spans="2:38" ht="15" customHeight="1">
      <c r="C141" s="39"/>
      <c r="D141" s="39"/>
      <c r="E141" s="39"/>
      <c r="F141" s="39"/>
      <c r="G141" s="39"/>
      <c r="H141" s="39"/>
      <c r="I141" s="39"/>
      <c r="J141" s="124"/>
      <c r="K141" s="124"/>
      <c r="L141" s="124"/>
      <c r="M141" s="124"/>
      <c r="N141" s="39"/>
      <c r="O141" s="38"/>
      <c r="P141" s="38"/>
      <c r="Q141" s="38"/>
      <c r="R141" s="38"/>
      <c r="S141" s="38"/>
      <c r="T141" s="38"/>
      <c r="U141" s="38"/>
      <c r="V141" s="38"/>
      <c r="W141" s="38"/>
      <c r="X141" s="38"/>
      <c r="Y141" s="38"/>
      <c r="Z141" s="38"/>
      <c r="AD141" s="124" t="s">
        <v>121</v>
      </c>
      <c r="AE141" s="131">
        <f>IF(ISBLANK($AE$20),0,$AE$20)</f>
        <v>0</v>
      </c>
      <c r="AF141" s="131"/>
      <c r="AG141" s="131"/>
      <c r="AH141" s="131"/>
      <c r="AI141" s="131"/>
      <c r="AJ141" s="131"/>
    </row>
    <row r="142" spans="2:38" ht="15" customHeight="1"/>
    <row r="143" spans="2:38" ht="15" customHeight="1">
      <c r="B143" s="41" t="s">
        <v>226</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3"/>
    </row>
    <row r="144" spans="2:38" ht="15" customHeight="1">
      <c r="B144" s="44"/>
      <c r="C144" s="45"/>
      <c r="D144" s="45"/>
      <c r="E144" s="45"/>
      <c r="F144" s="45"/>
      <c r="G144" s="45"/>
      <c r="H144" s="45"/>
      <c r="I144" s="45"/>
      <c r="J144" s="46" t="s">
        <v>227</v>
      </c>
      <c r="K144" s="46"/>
      <c r="L144" s="47" t="s">
        <v>228</v>
      </c>
      <c r="M144" s="46"/>
      <c r="N144" s="46"/>
      <c r="O144" s="46"/>
      <c r="P144" s="47"/>
      <c r="Q144" s="45"/>
      <c r="R144" s="45"/>
      <c r="S144" s="45"/>
      <c r="T144" s="45"/>
      <c r="U144" s="45"/>
      <c r="V144" s="45"/>
      <c r="W144" s="45"/>
      <c r="X144" s="45"/>
      <c r="Y144" s="45"/>
      <c r="Z144" s="45"/>
      <c r="AA144" s="45"/>
      <c r="AB144" s="45"/>
      <c r="AC144" s="45"/>
      <c r="AD144" s="45"/>
      <c r="AE144" s="45"/>
      <c r="AF144" s="45"/>
      <c r="AG144" s="45"/>
      <c r="AH144" s="45"/>
      <c r="AI144" s="45"/>
      <c r="AJ144" s="48"/>
      <c r="AL144" s="114">
        <f>SUM(AL145:AL149)</f>
        <v>4</v>
      </c>
    </row>
    <row r="145" spans="2:38" ht="15" customHeight="1">
      <c r="B145" s="44"/>
      <c r="C145" s="45"/>
      <c r="D145" s="45"/>
      <c r="E145" s="45"/>
      <c r="F145" s="45"/>
      <c r="G145" s="45"/>
      <c r="H145" s="45"/>
      <c r="I145" s="45"/>
      <c r="J145" s="49" t="s">
        <v>229</v>
      </c>
      <c r="K145" s="49"/>
      <c r="L145" s="45" t="str">
        <f>IF(AND(AL39&lt;5,AM39=6),Tables!G2,IF(AND(AL39=5,AM39=6),"",Tables!G2))</f>
        <v>Pre Total not compeleted</v>
      </c>
      <c r="M145" s="49"/>
      <c r="N145" s="49"/>
      <c r="O145" s="49"/>
      <c r="P145" s="45"/>
      <c r="Q145" s="45"/>
      <c r="R145" s="45"/>
      <c r="S145" s="45"/>
      <c r="T145" s="45"/>
      <c r="U145" s="45"/>
      <c r="V145" s="45"/>
      <c r="W145" s="45"/>
      <c r="X145" s="45"/>
      <c r="Y145" s="45"/>
      <c r="Z145" s="45"/>
      <c r="AA145" s="45"/>
      <c r="AB145" s="45"/>
      <c r="AC145" s="45"/>
      <c r="AD145" s="45"/>
      <c r="AE145" s="45"/>
      <c r="AF145" s="45"/>
      <c r="AG145" s="45"/>
      <c r="AH145" s="45"/>
      <c r="AI145" s="45"/>
      <c r="AJ145" s="48"/>
      <c r="AL145" s="114">
        <f>IF(L146="",0,1)</f>
        <v>1</v>
      </c>
    </row>
    <row r="146" spans="2:38" ht="15" customHeight="1">
      <c r="B146" s="44"/>
      <c r="C146" s="45"/>
      <c r="D146" s="45"/>
      <c r="E146" s="45"/>
      <c r="F146" s="45"/>
      <c r="G146" s="45"/>
      <c r="H146" s="45"/>
      <c r="I146" s="45"/>
      <c r="J146" s="49" t="s">
        <v>230</v>
      </c>
      <c r="K146" s="49"/>
      <c r="L146" s="45" t="str">
        <f>IF(AND(AL51&lt;5,AM51=6),Tables!G3,IF(AND(AL51=5,AM51=6),"",Tables!G3))</f>
        <v>Post Total not completed</v>
      </c>
      <c r="M146" s="49"/>
      <c r="N146" s="49"/>
      <c r="O146" s="49"/>
      <c r="P146" s="45"/>
      <c r="Q146" s="45"/>
      <c r="R146" s="45"/>
      <c r="S146" s="45"/>
      <c r="T146" s="45"/>
      <c r="U146" s="45"/>
      <c r="V146" s="45"/>
      <c r="W146" s="45"/>
      <c r="X146" s="45"/>
      <c r="Y146" s="45"/>
      <c r="Z146" s="45"/>
      <c r="AA146" s="45"/>
      <c r="AB146" s="45"/>
      <c r="AC146" s="45"/>
      <c r="AD146" s="45"/>
      <c r="AE146" s="45"/>
      <c r="AF146" s="45"/>
      <c r="AG146" s="45"/>
      <c r="AH146" s="45"/>
      <c r="AI146" s="45"/>
      <c r="AJ146" s="48"/>
      <c r="AL146" s="114">
        <f t="shared" ref="AL146:AL149" si="5">IF(L147="",0,1)</f>
        <v>1</v>
      </c>
    </row>
    <row r="147" spans="2:38" ht="15" customHeight="1">
      <c r="B147" s="44"/>
      <c r="C147" s="45"/>
      <c r="D147" s="45"/>
      <c r="E147" s="45"/>
      <c r="F147" s="45"/>
      <c r="G147" s="45"/>
      <c r="H147" s="45"/>
      <c r="I147" s="45"/>
      <c r="J147" s="49" t="s">
        <v>231</v>
      </c>
      <c r="K147" s="49"/>
      <c r="L147" s="45" t="str">
        <f>IF(AND(ISBLANK(U75),ISBLANK(X75)),Tables!G11,IF(AN75&gt;2,Tables!G11,""))</f>
        <v>Hydrodynamic Separator is not located within a private easement</v>
      </c>
      <c r="M147" s="49"/>
      <c r="N147" s="49"/>
      <c r="O147" s="49"/>
      <c r="P147" s="45"/>
      <c r="Q147" s="45"/>
      <c r="R147" s="45"/>
      <c r="S147" s="45"/>
      <c r="T147" s="45"/>
      <c r="U147" s="45"/>
      <c r="V147" s="45"/>
      <c r="W147" s="45"/>
      <c r="X147" s="45"/>
      <c r="Y147" s="45"/>
      <c r="Z147" s="45"/>
      <c r="AA147" s="45"/>
      <c r="AB147" s="45"/>
      <c r="AC147" s="45"/>
      <c r="AD147" s="45"/>
      <c r="AE147" s="45"/>
      <c r="AF147" s="45"/>
      <c r="AG147" s="45"/>
      <c r="AH147" s="45"/>
      <c r="AI147" s="45"/>
      <c r="AJ147" s="48"/>
      <c r="AL147" s="114">
        <f t="shared" si="5"/>
        <v>1</v>
      </c>
    </row>
    <row r="148" spans="2:38" ht="15" customHeight="1">
      <c r="B148" s="44"/>
      <c r="C148" s="45"/>
      <c r="D148" s="45"/>
      <c r="E148" s="45"/>
      <c r="F148" s="45"/>
      <c r="G148" s="45"/>
      <c r="H148" s="45"/>
      <c r="I148" s="45"/>
      <c r="J148" s="49" t="s">
        <v>232</v>
      </c>
      <c r="K148" s="49"/>
      <c r="L148" s="45" t="str">
        <f>IF(AND(ISBLANK(U77),ISBLANK(X77)),Tables!G12,IF(AN77&gt;2,Tables!G12,""))</f>
        <v>Hydrodynamic Separator is not accessable for maintenance</v>
      </c>
      <c r="M148" s="49"/>
      <c r="N148" s="49"/>
      <c r="O148" s="49"/>
      <c r="P148" s="45"/>
      <c r="Q148" s="45"/>
      <c r="R148" s="45"/>
      <c r="S148" s="45"/>
      <c r="T148" s="45"/>
      <c r="U148" s="45"/>
      <c r="V148" s="45"/>
      <c r="W148" s="45"/>
      <c r="X148" s="45"/>
      <c r="Y148" s="45"/>
      <c r="Z148" s="45"/>
      <c r="AA148" s="45"/>
      <c r="AB148" s="45"/>
      <c r="AC148" s="45"/>
      <c r="AD148" s="45"/>
      <c r="AE148" s="45"/>
      <c r="AF148" s="45"/>
      <c r="AG148" s="45"/>
      <c r="AH148" s="45"/>
      <c r="AI148" s="45"/>
      <c r="AJ148" s="48"/>
      <c r="AL148" s="114">
        <f t="shared" si="5"/>
        <v>1</v>
      </c>
    </row>
    <row r="149" spans="2:38" ht="15" customHeight="1">
      <c r="B149" s="50"/>
      <c r="C149" s="51"/>
      <c r="D149" s="51"/>
      <c r="E149" s="51"/>
      <c r="F149" s="51"/>
      <c r="G149" s="51"/>
      <c r="H149" s="51"/>
      <c r="I149" s="51"/>
      <c r="J149" s="52" t="s">
        <v>233</v>
      </c>
      <c r="K149" s="52"/>
      <c r="L149" s="51" t="str">
        <f>IF(AL104&lt;2,Tables!G8,"")</f>
        <v>Latitude and/or Longitude not provided</v>
      </c>
      <c r="M149" s="52"/>
      <c r="N149" s="52"/>
      <c r="O149" s="52"/>
      <c r="P149" s="51"/>
      <c r="Q149" s="51"/>
      <c r="R149" s="51"/>
      <c r="S149" s="51"/>
      <c r="T149" s="51"/>
      <c r="U149" s="51"/>
      <c r="V149" s="51"/>
      <c r="W149" s="51"/>
      <c r="X149" s="51"/>
      <c r="Y149" s="51"/>
      <c r="Z149" s="51"/>
      <c r="AA149" s="51"/>
      <c r="AB149" s="51"/>
      <c r="AC149" s="51"/>
      <c r="AD149" s="51"/>
      <c r="AE149" s="51"/>
      <c r="AF149" s="51"/>
      <c r="AG149" s="51"/>
      <c r="AH149" s="51"/>
      <c r="AI149" s="51"/>
      <c r="AJ149" s="53"/>
      <c r="AL149" s="114">
        <f t="shared" si="5"/>
        <v>0</v>
      </c>
    </row>
    <row r="150" spans="2:38" ht="15" customHeight="1"/>
    <row r="151" spans="2:38" ht="15" customHeight="1"/>
  </sheetData>
  <sheetProtection algorithmName="SHA-512" hashValue="Zdfkq0vSRReLeU+w8gnOABHIeue37pG8B7yx/aHe+ySbTY/ysHDv0hixPGo2cJhNYpDhdh8PylXve41JxjPwLA==" saltValue="zE8US3f7yfK2LdhT4l7NQQ==" spinCount="100000" sheet="1" objects="1" scenarios="1" selectLockedCells="1"/>
  <mergeCells count="209">
    <mergeCell ref="F132:J132"/>
    <mergeCell ref="X43:Z43"/>
    <mergeCell ref="AE116:AJ116"/>
    <mergeCell ref="T44:V44"/>
    <mergeCell ref="AB43:AD43"/>
    <mergeCell ref="X41:Z41"/>
    <mergeCell ref="X42:Z42"/>
    <mergeCell ref="AB42:AD42"/>
    <mergeCell ref="AB37:AD37"/>
    <mergeCell ref="AB38:AD38"/>
    <mergeCell ref="AB39:AD39"/>
    <mergeCell ref="AB40:AD40"/>
    <mergeCell ref="AB41:AD41"/>
    <mergeCell ref="T45:V45"/>
    <mergeCell ref="X37:Z37"/>
    <mergeCell ref="X38:Z38"/>
    <mergeCell ref="X39:Z39"/>
    <mergeCell ref="X40:Z40"/>
    <mergeCell ref="X44:Z44"/>
    <mergeCell ref="X45:Z45"/>
    <mergeCell ref="T40:V40"/>
    <mergeCell ref="T41:V41"/>
    <mergeCell ref="T42:V42"/>
    <mergeCell ref="T43:V43"/>
    <mergeCell ref="B60:H60"/>
    <mergeCell ref="R60:U60"/>
    <mergeCell ref="G99:I99"/>
    <mergeCell ref="L36:N36"/>
    <mergeCell ref="P36:R36"/>
    <mergeCell ref="X53:Z53"/>
    <mergeCell ref="AF51:AH51"/>
    <mergeCell ref="AF52:AH52"/>
    <mergeCell ref="T36:V36"/>
    <mergeCell ref="X36:Z36"/>
    <mergeCell ref="L41:N41"/>
    <mergeCell ref="F52:G52"/>
    <mergeCell ref="L38:N38"/>
    <mergeCell ref="L37:N37"/>
    <mergeCell ref="P37:R37"/>
    <mergeCell ref="P38:R38"/>
    <mergeCell ref="P39:R39"/>
    <mergeCell ref="P40:R40"/>
    <mergeCell ref="P48:R48"/>
    <mergeCell ref="F40:G40"/>
    <mergeCell ref="F41:G41"/>
    <mergeCell ref="F42:G42"/>
    <mergeCell ref="F43:G43"/>
    <mergeCell ref="F44:G44"/>
    <mergeCell ref="F54:G54"/>
    <mergeCell ref="F45:G45"/>
    <mergeCell ref="T39:V39"/>
    <mergeCell ref="J32:M32"/>
    <mergeCell ref="L40:N40"/>
    <mergeCell ref="J33:M33"/>
    <mergeCell ref="L49:N49"/>
    <mergeCell ref="T48:V48"/>
    <mergeCell ref="T52:V52"/>
    <mergeCell ref="T53:V53"/>
    <mergeCell ref="T54:V54"/>
    <mergeCell ref="L57:N57"/>
    <mergeCell ref="L56:N56"/>
    <mergeCell ref="P41:R41"/>
    <mergeCell ref="P42:R42"/>
    <mergeCell ref="P43:R43"/>
    <mergeCell ref="P44:R44"/>
    <mergeCell ref="P45:R45"/>
    <mergeCell ref="L45:N45"/>
    <mergeCell ref="L44:N44"/>
    <mergeCell ref="L43:N43"/>
    <mergeCell ref="P49:R49"/>
    <mergeCell ref="P50:R50"/>
    <mergeCell ref="P51:R51"/>
    <mergeCell ref="P52:R52"/>
    <mergeCell ref="P53:R53"/>
    <mergeCell ref="P54:R54"/>
    <mergeCell ref="L48:N48"/>
    <mergeCell ref="P55:R55"/>
    <mergeCell ref="L55:N55"/>
    <mergeCell ref="L54:N54"/>
    <mergeCell ref="L53:N53"/>
    <mergeCell ref="L52:N52"/>
    <mergeCell ref="L51:N51"/>
    <mergeCell ref="L50:N50"/>
    <mergeCell ref="Q1:AK4"/>
    <mergeCell ref="T38:V38"/>
    <mergeCell ref="W32:Z32"/>
    <mergeCell ref="W33:Z33"/>
    <mergeCell ref="T49:V49"/>
    <mergeCell ref="X48:Z48"/>
    <mergeCell ref="AB48:AD48"/>
    <mergeCell ref="AB44:AD44"/>
    <mergeCell ref="AB45:AD45"/>
    <mergeCell ref="AF41:AH41"/>
    <mergeCell ref="AF42:AH42"/>
    <mergeCell ref="AF43:AH43"/>
    <mergeCell ref="AF37:AH37"/>
    <mergeCell ref="AF38:AH38"/>
    <mergeCell ref="AF39:AH39"/>
    <mergeCell ref="AF40:AH40"/>
    <mergeCell ref="X49:Z49"/>
    <mergeCell ref="T37:V37"/>
    <mergeCell ref="T55:V55"/>
    <mergeCell ref="AB49:AD49"/>
    <mergeCell ref="AF54:AH54"/>
    <mergeCell ref="AF55:AH55"/>
    <mergeCell ref="J26:M26"/>
    <mergeCell ref="E19:X19"/>
    <mergeCell ref="E20:X20"/>
    <mergeCell ref="AE19:AJ19"/>
    <mergeCell ref="AE20:AJ20"/>
    <mergeCell ref="J28:M28"/>
    <mergeCell ref="J29:M29"/>
    <mergeCell ref="J30:M30"/>
    <mergeCell ref="J31:M31"/>
    <mergeCell ref="W29:Z29"/>
    <mergeCell ref="AA27:AD27"/>
    <mergeCell ref="AF36:AH36"/>
    <mergeCell ref="AF44:AH44"/>
    <mergeCell ref="AF45:AH45"/>
    <mergeCell ref="AF49:AH49"/>
    <mergeCell ref="AF50:AH50"/>
    <mergeCell ref="AB36:AD36"/>
    <mergeCell ref="L39:N39"/>
    <mergeCell ref="L42:N42"/>
    <mergeCell ref="F53:G53"/>
    <mergeCell ref="AF56:AH56"/>
    <mergeCell ref="AB56:AD56"/>
    <mergeCell ref="AB57:AD57"/>
    <mergeCell ref="AB53:AD53"/>
    <mergeCell ref="X50:Z50"/>
    <mergeCell ref="X51:Z51"/>
    <mergeCell ref="X52:Z52"/>
    <mergeCell ref="AB52:AD52"/>
    <mergeCell ref="X54:Z54"/>
    <mergeCell ref="AF53:AH53"/>
    <mergeCell ref="AB54:AD54"/>
    <mergeCell ref="AB55:AD55"/>
    <mergeCell ref="AA134:AD134"/>
    <mergeCell ref="F127:U127"/>
    <mergeCell ref="F128:U128"/>
    <mergeCell ref="F129:U129"/>
    <mergeCell ref="F130:U130"/>
    <mergeCell ref="F131:U131"/>
    <mergeCell ref="AB50:AD50"/>
    <mergeCell ref="AB51:AD51"/>
    <mergeCell ref="P57:R57"/>
    <mergeCell ref="T50:V50"/>
    <mergeCell ref="T56:V56"/>
    <mergeCell ref="P56:R56"/>
    <mergeCell ref="G95:I95"/>
    <mergeCell ref="K95:N95"/>
    <mergeCell ref="P95:S95"/>
    <mergeCell ref="K67:W67"/>
    <mergeCell ref="G69:M69"/>
    <mergeCell ref="T69:Z69"/>
    <mergeCell ref="P100:R100"/>
    <mergeCell ref="P99:R99"/>
    <mergeCell ref="K99:M99"/>
    <mergeCell ref="K100:M100"/>
    <mergeCell ref="G91:I91"/>
    <mergeCell ref="T51:V51"/>
    <mergeCell ref="AE117:AJ117"/>
    <mergeCell ref="F55:G55"/>
    <mergeCell ref="F56:G56"/>
    <mergeCell ref="F57:G57"/>
    <mergeCell ref="X55:Z55"/>
    <mergeCell ref="X56:Z56"/>
    <mergeCell ref="X57:Z57"/>
    <mergeCell ref="AF57:AH57"/>
    <mergeCell ref="AE61:AJ61"/>
    <mergeCell ref="M81:O81"/>
    <mergeCell ref="AA81:AC81"/>
    <mergeCell ref="T57:V57"/>
    <mergeCell ref="D116:Y116"/>
    <mergeCell ref="K96:M96"/>
    <mergeCell ref="K98:M98"/>
    <mergeCell ref="K97:M97"/>
    <mergeCell ref="B115:H115"/>
    <mergeCell ref="R115:U115"/>
    <mergeCell ref="G90:J90"/>
    <mergeCell ref="O90:Q90"/>
    <mergeCell ref="G92:I92"/>
    <mergeCell ref="G93:I93"/>
    <mergeCell ref="O92:Q92"/>
    <mergeCell ref="O93:Q93"/>
    <mergeCell ref="BF1:BX4"/>
    <mergeCell ref="AP6:BC7"/>
    <mergeCell ref="D140:Y140"/>
    <mergeCell ref="AE140:AJ140"/>
    <mergeCell ref="AE141:AJ141"/>
    <mergeCell ref="G97:I97"/>
    <mergeCell ref="G98:I98"/>
    <mergeCell ref="AB71:AF71"/>
    <mergeCell ref="AB73:AF73"/>
    <mergeCell ref="B138:H138"/>
    <mergeCell ref="R138:U138"/>
    <mergeCell ref="B105:AJ113"/>
    <mergeCell ref="AE62:AJ62"/>
    <mergeCell ref="D61:Y61"/>
    <mergeCell ref="M83:O83"/>
    <mergeCell ref="N87:T87"/>
    <mergeCell ref="AA83:AC83"/>
    <mergeCell ref="O102:R102"/>
    <mergeCell ref="W102:Z102"/>
    <mergeCell ref="G96:I96"/>
    <mergeCell ref="G100:I100"/>
    <mergeCell ref="P96:R96"/>
    <mergeCell ref="P97:R97"/>
    <mergeCell ref="P98:R98"/>
  </mergeCells>
  <phoneticPr fontId="20" type="noConversion"/>
  <conditionalFormatting sqref="G90 G93 O93 O90 AA134 E19:E20 AE19:AE20 AF37:AF45 AF49:AF57 F127:F132">
    <cfRule type="expression" dxfId="122" priority="335">
      <formula>ISBLANK(E19)</formula>
    </cfRule>
  </conditionalFormatting>
  <conditionalFormatting sqref="J26">
    <cfRule type="expression" dxfId="121" priority="328">
      <formula>ISBLANK(J26)</formula>
    </cfRule>
  </conditionalFormatting>
  <conditionalFormatting sqref="AA27">
    <cfRule type="expression" dxfId="120" priority="327">
      <formula>ISBLANK(AA27)</formula>
    </cfRule>
  </conditionalFormatting>
  <conditionalFormatting sqref="J28:J32">
    <cfRule type="expression" dxfId="119" priority="326">
      <formula>ISBLANK(J28)</formula>
    </cfRule>
  </conditionalFormatting>
  <conditionalFormatting sqref="J33 D61 AE61:AE62 AE116:AE117 D116">
    <cfRule type="cellIs" dxfId="118" priority="316" operator="equal">
      <formula>0</formula>
    </cfRule>
  </conditionalFormatting>
  <conditionalFormatting sqref="W29 W32:W33">
    <cfRule type="cellIs" dxfId="117" priority="315" operator="equal">
      <formula>0</formula>
    </cfRule>
  </conditionalFormatting>
  <conditionalFormatting sqref="W22 N22 F22">
    <cfRule type="expression" dxfId="116" priority="310">
      <formula>ISBLANK(F22)</formula>
    </cfRule>
  </conditionalFormatting>
  <conditionalFormatting sqref="L37:L45">
    <cfRule type="cellIs" dxfId="115" priority="220" stopIfTrue="1" operator="greaterThan">
      <formula>0</formula>
    </cfRule>
    <cfRule type="expression" dxfId="114" priority="309">
      <formula>$L$35=2</formula>
    </cfRule>
  </conditionalFormatting>
  <conditionalFormatting sqref="S38:S45">
    <cfRule type="cellIs" dxfId="113" priority="216" operator="greaterThan">
      <formula>0</formula>
    </cfRule>
    <cfRule type="expression" dxfId="112" priority="306">
      <formula>$R$35=2</formula>
    </cfRule>
  </conditionalFormatting>
  <conditionalFormatting sqref="AB37:AB45">
    <cfRule type="cellIs" dxfId="111" priority="300" operator="greaterThan">
      <formula>0</formula>
    </cfRule>
    <cfRule type="expression" dxfId="110" priority="301">
      <formula>$AB$35=2</formula>
    </cfRule>
  </conditionalFormatting>
  <conditionalFormatting sqref="L49:L57">
    <cfRule type="cellIs" dxfId="109" priority="298" operator="greaterThan">
      <formula>0</formula>
    </cfRule>
    <cfRule type="expression" dxfId="108" priority="299">
      <formula>$L$47=2</formula>
    </cfRule>
  </conditionalFormatting>
  <conditionalFormatting sqref="P49:P57">
    <cfRule type="cellIs" dxfId="107" priority="957" operator="greaterThan">
      <formula>0</formula>
    </cfRule>
    <cfRule type="expression" dxfId="106" priority="958">
      <formula>$P$47=2</formula>
    </cfRule>
  </conditionalFormatting>
  <conditionalFormatting sqref="T49:T57">
    <cfRule type="cellIs" dxfId="105" priority="1001" operator="greaterThan">
      <formula>0</formula>
    </cfRule>
    <cfRule type="expression" dxfId="104" priority="1002">
      <formula>$T$47=2</formula>
    </cfRule>
  </conditionalFormatting>
  <conditionalFormatting sqref="X49:X57">
    <cfRule type="cellIs" dxfId="103" priority="1011" operator="greaterThan">
      <formula>0</formula>
    </cfRule>
    <cfRule type="expression" dxfId="102" priority="1012">
      <formula>$X$47=2</formula>
    </cfRule>
  </conditionalFormatting>
  <conditionalFormatting sqref="AB49:AB57">
    <cfRule type="cellIs" dxfId="101" priority="1021" operator="greaterThan">
      <formula>0</formula>
    </cfRule>
    <cfRule type="expression" dxfId="100" priority="1022">
      <formula>$AB$47=2</formula>
    </cfRule>
  </conditionalFormatting>
  <conditionalFormatting sqref="T37:T45">
    <cfRule type="cellIs" dxfId="99" priority="1023" operator="greaterThan">
      <formula>0</formula>
    </cfRule>
    <cfRule type="expression" dxfId="98" priority="1024">
      <formula>$T$35=2</formula>
    </cfRule>
  </conditionalFormatting>
  <conditionalFormatting sqref="X37:X45">
    <cfRule type="cellIs" dxfId="97" priority="1025" operator="greaterThan">
      <formula>0</formula>
    </cfRule>
    <cfRule type="expression" dxfId="96" priority="1026">
      <formula>$X$35=2</formula>
    </cfRule>
  </conditionalFormatting>
  <conditionalFormatting sqref="P36:R45">
    <cfRule type="cellIs" priority="205" stopIfTrue="1" operator="greaterThan">
      <formula>0</formula>
    </cfRule>
    <cfRule type="expression" dxfId="95" priority="206">
      <formula>$P$35=2</formula>
    </cfRule>
  </conditionalFormatting>
  <conditionalFormatting sqref="F24 N24">
    <cfRule type="expression" dxfId="94" priority="191">
      <formula>ISBLANK(F24)</formula>
    </cfRule>
  </conditionalFormatting>
  <conditionalFormatting sqref="G91">
    <cfRule type="expression" priority="121" stopIfTrue="1">
      <formula>$AL$92=2</formula>
    </cfRule>
    <cfRule type="cellIs" priority="122" stopIfTrue="1" operator="greaterThan">
      <formula>0</formula>
    </cfRule>
    <cfRule type="expression" dxfId="93" priority="123">
      <formula>$AL$91=1</formula>
    </cfRule>
  </conditionalFormatting>
  <conditionalFormatting sqref="G92 O92 J92">
    <cfRule type="expression" priority="118" stopIfTrue="1">
      <formula>$AL$91=2</formula>
    </cfRule>
    <cfRule type="cellIs" priority="119" stopIfTrue="1" operator="greaterThan">
      <formula>0</formula>
    </cfRule>
    <cfRule type="expression" dxfId="92" priority="120">
      <formula>$AL$92</formula>
    </cfRule>
  </conditionalFormatting>
  <conditionalFormatting sqref="AI66:AJ74 AJ75:AJ89 AJ91 AJ93:AJ94 AB88:AD95 U95:V95 Y90:Z95">
    <cfRule type="cellIs" priority="1043" stopIfTrue="1" operator="greaterThan">
      <formula>0</formula>
    </cfRule>
    <cfRule type="expression" dxfId="91" priority="1044">
      <formula>#REF!=2</formula>
    </cfRule>
  </conditionalFormatting>
  <conditionalFormatting sqref="O102 W102">
    <cfRule type="expression" dxfId="90" priority="65">
      <formula>ISBLANK(O102)</formula>
    </cfRule>
  </conditionalFormatting>
  <conditionalFormatting sqref="G65 K65 P65 X65 G67">
    <cfRule type="expression" priority="62" stopIfTrue="1">
      <formula>$AL$65=2</formula>
    </cfRule>
    <cfRule type="cellIs" priority="63" stopIfTrue="1" operator="greaterThan">
      <formula>0</formula>
    </cfRule>
    <cfRule type="expression" dxfId="89" priority="64">
      <formula>ISBLANK(G65)</formula>
    </cfRule>
  </conditionalFormatting>
  <conditionalFormatting sqref="K67:W67">
    <cfRule type="cellIs" priority="60" stopIfTrue="1" operator="greaterThan">
      <formula>0</formula>
    </cfRule>
    <cfRule type="expression" dxfId="88" priority="61">
      <formula>$AL$67=2</formula>
    </cfRule>
  </conditionalFormatting>
  <conditionalFormatting sqref="G69:M69 T69:Z69">
    <cfRule type="cellIs" priority="58" operator="greaterThan">
      <formula>0</formula>
    </cfRule>
    <cfRule type="expression" dxfId="87" priority="59">
      <formula>ISBLANK(G69)</formula>
    </cfRule>
  </conditionalFormatting>
  <conditionalFormatting sqref="G71 P71 X71">
    <cfRule type="expression" priority="55" stopIfTrue="1">
      <formula>$AL$71=2</formula>
    </cfRule>
    <cfRule type="cellIs" priority="56" stopIfTrue="1" operator="greaterThan">
      <formula>0</formula>
    </cfRule>
    <cfRule type="expression" dxfId="86" priority="57">
      <formula>ISBLANK(G71)</formula>
    </cfRule>
  </conditionalFormatting>
  <conditionalFormatting sqref="G73 P73 X73">
    <cfRule type="expression" priority="52" stopIfTrue="1">
      <formula>$AL$73=2</formula>
    </cfRule>
    <cfRule type="cellIs" priority="53" stopIfTrue="1" operator="greaterThan">
      <formula>0</formula>
    </cfRule>
    <cfRule type="expression" dxfId="85" priority="54">
      <formula>ISBLANK(G73)</formula>
    </cfRule>
  </conditionalFormatting>
  <conditionalFormatting sqref="AB71:AF71">
    <cfRule type="cellIs" priority="50" stopIfTrue="1" operator="greaterThan">
      <formula>0</formula>
    </cfRule>
    <cfRule type="expression" dxfId="84" priority="51">
      <formula>$AM$71=2</formula>
    </cfRule>
  </conditionalFormatting>
  <conditionalFormatting sqref="AB73:AF73">
    <cfRule type="cellIs" priority="48" stopIfTrue="1" operator="greaterThan">
      <formula>0</formula>
    </cfRule>
    <cfRule type="expression" dxfId="83" priority="49">
      <formula>$AM$73=2</formula>
    </cfRule>
  </conditionalFormatting>
  <conditionalFormatting sqref="M81:O81 M83:O83 AA81:AC81 AA83:AC83">
    <cfRule type="cellIs" priority="46" stopIfTrue="1" operator="greaterThan">
      <formula>0</formula>
    </cfRule>
    <cfRule type="expression" dxfId="82" priority="47">
      <formula>ISBLANK(M81)</formula>
    </cfRule>
  </conditionalFormatting>
  <conditionalFormatting sqref="AE81 AH81">
    <cfRule type="expression" priority="43" stopIfTrue="1">
      <formula>$AL$81=2</formula>
    </cfRule>
    <cfRule type="cellIs" priority="44" stopIfTrue="1" operator="greaterThan">
      <formula>0</formula>
    </cfRule>
    <cfRule type="expression" dxfId="81" priority="45">
      <formula>ISBLANK(AE81)</formula>
    </cfRule>
  </conditionalFormatting>
  <conditionalFormatting sqref="AE83 AH83">
    <cfRule type="expression" priority="40" stopIfTrue="1">
      <formula>$AL$83=2</formula>
    </cfRule>
    <cfRule type="cellIs" priority="41" stopIfTrue="1" operator="greaterThan">
      <formula>0</formula>
    </cfRule>
    <cfRule type="expression" dxfId="80" priority="42">
      <formula>ISBLANK(AE83)</formula>
    </cfRule>
  </conditionalFormatting>
  <conditionalFormatting sqref="U75 X75">
    <cfRule type="expression" priority="37" stopIfTrue="1">
      <formula>$AL$75=2</formula>
    </cfRule>
    <cfRule type="cellIs" priority="38" stopIfTrue="1" operator="greaterThan">
      <formula>0</formula>
    </cfRule>
    <cfRule type="expression" dxfId="79" priority="39">
      <formula>ISBLANK(U75)</formula>
    </cfRule>
  </conditionalFormatting>
  <conditionalFormatting sqref="U77 X77">
    <cfRule type="expression" priority="34" stopIfTrue="1">
      <formula>$AL$77=2</formula>
    </cfRule>
    <cfRule type="cellIs" priority="35" stopIfTrue="1" operator="greaterThan">
      <formula>0</formula>
    </cfRule>
    <cfRule type="expression" dxfId="78" priority="36">
      <formula>ISBLANK(U77)</formula>
    </cfRule>
  </conditionalFormatting>
  <conditionalFormatting sqref="J85 P85 W85 J87">
    <cfRule type="expression" priority="31" stopIfTrue="1">
      <formula>$AL$85=2</formula>
    </cfRule>
    <cfRule type="cellIs" priority="32" stopIfTrue="1" operator="greaterThan">
      <formula>0</formula>
    </cfRule>
    <cfRule type="expression" dxfId="77" priority="33">
      <formula>ISBLANK(J85)</formula>
    </cfRule>
  </conditionalFormatting>
  <conditionalFormatting sqref="N87:T87">
    <cfRule type="cellIs" priority="29" stopIfTrue="1" operator="greaterThan">
      <formula>0</formula>
    </cfRule>
    <cfRule type="expression" dxfId="76" priority="30">
      <formula>$AL$87=2</formula>
    </cfRule>
  </conditionalFormatting>
  <conditionalFormatting sqref="K96:M96 P96:R96">
    <cfRule type="cellIs" priority="27" stopIfTrue="1" operator="greaterThan">
      <formula>0</formula>
    </cfRule>
    <cfRule type="expression" dxfId="75" priority="28">
      <formula>$AL$96=2</formula>
    </cfRule>
  </conditionalFormatting>
  <conditionalFormatting sqref="G96:I96">
    <cfRule type="cellIs" priority="23" stopIfTrue="1" operator="greaterThan">
      <formula>0</formula>
    </cfRule>
    <cfRule type="expression" dxfId="74" priority="24">
      <formula>ISBLANK(G96)</formula>
    </cfRule>
  </conditionalFormatting>
  <conditionalFormatting sqref="K97:M97 P97:R97">
    <cfRule type="cellIs" priority="21" stopIfTrue="1" operator="greaterThan">
      <formula>0</formula>
    </cfRule>
    <cfRule type="expression" dxfId="73" priority="22">
      <formula>$AL$97=2</formula>
    </cfRule>
  </conditionalFormatting>
  <conditionalFormatting sqref="K98:M98 P98:R98">
    <cfRule type="cellIs" priority="19" stopIfTrue="1" operator="greaterThan">
      <formula>0</formula>
    </cfRule>
    <cfRule type="expression" dxfId="72" priority="20">
      <formula>$AL$98=2</formula>
    </cfRule>
  </conditionalFormatting>
  <conditionalFormatting sqref="K99:M99 P99:R99">
    <cfRule type="cellIs" priority="17" stopIfTrue="1" operator="greaterThan">
      <formula>0</formula>
    </cfRule>
    <cfRule type="expression" dxfId="71" priority="18">
      <formula>$AL$99=2</formula>
    </cfRule>
  </conditionalFormatting>
  <conditionalFormatting sqref="K100:M100 P100:R100">
    <cfRule type="cellIs" priority="15" stopIfTrue="1" operator="greaterThan">
      <formula>0</formula>
    </cfRule>
    <cfRule type="expression" dxfId="70" priority="16">
      <formula>$AL$100=2</formula>
    </cfRule>
  </conditionalFormatting>
  <conditionalFormatting sqref="X75">
    <cfRule type="expression" dxfId="69" priority="14">
      <formula>$AM$75=2</formula>
    </cfRule>
  </conditionalFormatting>
  <conditionalFormatting sqref="X77">
    <cfRule type="expression" dxfId="68" priority="13">
      <formula>$AM$77=2</formula>
    </cfRule>
  </conditionalFormatting>
  <conditionalFormatting sqref="AE140:AE141 D140">
    <cfRule type="cellIs" dxfId="67" priority="12" operator="equal">
      <formula>0</formula>
    </cfRule>
  </conditionalFormatting>
  <conditionalFormatting sqref="L36:N36">
    <cfRule type="expression" dxfId="66" priority="11">
      <formula>ISBLANK($L$36)</formula>
    </cfRule>
  </conditionalFormatting>
  <conditionalFormatting sqref="L48:N48">
    <cfRule type="expression" dxfId="65" priority="10">
      <formula>ISBLANK($L$48)</formula>
    </cfRule>
  </conditionalFormatting>
  <conditionalFormatting sqref="B105:AJ113">
    <cfRule type="cellIs" priority="7" stopIfTrue="1" operator="greaterThan">
      <formula>0</formula>
    </cfRule>
    <cfRule type="expression" dxfId="64" priority="8">
      <formula>$AL$105=2</formula>
    </cfRule>
    <cfRule type="expression" dxfId="63" priority="9">
      <formula>$AL$144&gt;0</formula>
    </cfRule>
  </conditionalFormatting>
  <conditionalFormatting sqref="W29:Z29">
    <cfRule type="expression" priority="6" stopIfTrue="1">
      <formula>$AL$27=1</formula>
    </cfRule>
  </conditionalFormatting>
  <conditionalFormatting sqref="W32:Z32">
    <cfRule type="expression" priority="5" stopIfTrue="1">
      <formula>$AL$27=1</formula>
    </cfRule>
  </conditionalFormatting>
  <conditionalFormatting sqref="W33:Z33">
    <cfRule type="expression" priority="4" stopIfTrue="1">
      <formula>$AL$27=1</formula>
    </cfRule>
  </conditionalFormatting>
  <conditionalFormatting sqref="AF41:AH45">
    <cfRule type="cellIs" dxfId="62" priority="2" stopIfTrue="1" operator="equal">
      <formula>0</formula>
    </cfRule>
  </conditionalFormatting>
  <conditionalFormatting sqref="AF53:AH57">
    <cfRule type="cellIs" dxfId="61" priority="1" stopIfTrue="1" operator="equal">
      <formula>0</formula>
    </cfRule>
  </conditionalFormatting>
  <printOptions horizontalCentered="1"/>
  <pageMargins left="0.25" right="0.25" top="0.25" bottom="0.25" header="0.3" footer="0.3"/>
  <pageSetup orientation="portrait" horizontalDpi="1200" verticalDpi="1200" r:id="rId1"/>
  <rowBreaks count="3" manualBreakCount="3">
    <brk id="60" max="16383" man="1"/>
    <brk id="115" max="16383" man="1"/>
    <brk id="139" max="16383"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98F1E98-0479-4245-8F54-19F93D4CF78E}">
          <x14:formula1>
            <xm:f>Tables!$C$2:$C$7</xm:f>
          </x14:formula1>
          <xm:sqref>O90 G96:G101</xm:sqref>
        </x14:dataValidation>
        <x14:dataValidation type="list" allowBlank="1" showInputMessage="1" showErrorMessage="1" xr:uid="{6882A8A1-F30F-482D-9CAD-3857881F815B}">
          <x14:formula1>
            <xm:f>Tables!$A$2:$A$10</xm:f>
          </x14:formula1>
          <xm:sqref>G90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E151"/>
  <sheetViews>
    <sheetView showGridLines="0" showRowColHeaders="0" showZeros="0" zoomScale="150" zoomScaleNormal="150" workbookViewId="0">
      <selection activeCell="AD76" sqref="AD76:AG76"/>
    </sheetView>
  </sheetViews>
  <sheetFormatPr defaultColWidth="0" defaultRowHeight="0" customHeight="1" zeroHeight="1"/>
  <cols>
    <col min="1" max="38" width="2.7109375" style="32" customWidth="1"/>
    <col min="39" max="40" width="5.28515625" style="17" hidden="1" customWidth="1"/>
    <col min="41" max="41" width="3.7109375" style="32" customWidth="1"/>
    <col min="42" max="42" width="2.7109375" style="18" customWidth="1"/>
    <col min="43" max="76" width="2.7109375" style="32" customWidth="1"/>
    <col min="77" max="80" width="2.7109375" style="32" hidden="1" customWidth="1"/>
    <col min="81" max="16384" width="8.85546875" style="32" hidden="1"/>
  </cols>
  <sheetData>
    <row r="1" spans="1:83" ht="15" customHeight="1">
      <c r="N1" s="2"/>
      <c r="O1" s="2"/>
      <c r="P1" s="2"/>
      <c r="Q1" s="2"/>
      <c r="R1" s="19"/>
      <c r="S1" s="127" t="s">
        <v>234</v>
      </c>
      <c r="T1" s="127"/>
      <c r="U1" s="127"/>
      <c r="V1" s="127"/>
      <c r="W1" s="127"/>
      <c r="X1" s="127"/>
      <c r="Y1" s="127"/>
      <c r="Z1" s="127"/>
      <c r="AA1" s="127"/>
      <c r="AB1" s="127"/>
      <c r="AC1" s="127"/>
      <c r="AD1" s="127"/>
      <c r="AE1" s="127"/>
      <c r="AF1" s="127"/>
      <c r="AG1" s="127"/>
      <c r="AH1" s="127"/>
      <c r="AI1" s="127"/>
      <c r="AJ1" s="127"/>
      <c r="AK1" s="127"/>
      <c r="AL1" s="127"/>
      <c r="BD1" s="127" t="str">
        <f>S1</f>
        <v>Form 3E - Hydrodynamic Separator
As-Built Certification Form</v>
      </c>
      <c r="BE1" s="127"/>
      <c r="BF1" s="127"/>
      <c r="BG1" s="127"/>
      <c r="BH1" s="127"/>
      <c r="BI1" s="127"/>
      <c r="BJ1" s="127"/>
      <c r="BK1" s="127"/>
      <c r="BL1" s="127"/>
      <c r="BM1" s="127"/>
      <c r="BN1" s="127"/>
      <c r="BO1" s="127"/>
      <c r="BP1" s="127"/>
      <c r="BQ1" s="127"/>
      <c r="BR1" s="127"/>
      <c r="BS1" s="127"/>
      <c r="BT1" s="127"/>
      <c r="BU1" s="127"/>
      <c r="BV1" s="127"/>
      <c r="BW1" s="127"/>
      <c r="BX1" s="70"/>
      <c r="BY1" s="70"/>
      <c r="BZ1" s="70"/>
      <c r="CA1" s="70"/>
      <c r="CB1" s="19"/>
      <c r="CC1" s="19"/>
      <c r="CD1" s="19"/>
      <c r="CE1" s="19"/>
    </row>
    <row r="2" spans="1:83" ht="15" customHeight="1">
      <c r="J2" s="2"/>
      <c r="K2" s="2"/>
      <c r="L2" s="2"/>
      <c r="M2" s="2"/>
      <c r="N2" s="2"/>
      <c r="O2" s="2"/>
      <c r="P2" s="2"/>
      <c r="Q2" s="2"/>
      <c r="R2" s="19"/>
      <c r="S2" s="127"/>
      <c r="T2" s="127"/>
      <c r="U2" s="127"/>
      <c r="V2" s="127"/>
      <c r="W2" s="127"/>
      <c r="X2" s="127"/>
      <c r="Y2" s="127"/>
      <c r="Z2" s="127"/>
      <c r="AA2" s="127"/>
      <c r="AB2" s="127"/>
      <c r="AC2" s="127"/>
      <c r="AD2" s="127"/>
      <c r="AE2" s="127"/>
      <c r="AF2" s="127"/>
      <c r="AG2" s="127"/>
      <c r="AH2" s="127"/>
      <c r="AI2" s="127"/>
      <c r="AJ2" s="127"/>
      <c r="AK2" s="127"/>
      <c r="AL2" s="127"/>
      <c r="BD2" s="127"/>
      <c r="BE2" s="127"/>
      <c r="BF2" s="127"/>
      <c r="BG2" s="127"/>
      <c r="BH2" s="127"/>
      <c r="BI2" s="127"/>
      <c r="BJ2" s="127"/>
      <c r="BK2" s="127"/>
      <c r="BL2" s="127"/>
      <c r="BM2" s="127"/>
      <c r="BN2" s="127"/>
      <c r="BO2" s="127"/>
      <c r="BP2" s="127"/>
      <c r="BQ2" s="127"/>
      <c r="BR2" s="127"/>
      <c r="BS2" s="127"/>
      <c r="BT2" s="127"/>
      <c r="BU2" s="127"/>
      <c r="BV2" s="127"/>
      <c r="BW2" s="127"/>
      <c r="BX2" s="70"/>
      <c r="BY2" s="70"/>
      <c r="BZ2" s="70"/>
      <c r="CA2" s="70"/>
      <c r="CB2" s="19"/>
      <c r="CC2" s="19"/>
      <c r="CD2" s="19"/>
      <c r="CE2" s="19"/>
    </row>
    <row r="3" spans="1:83" ht="15" customHeight="1">
      <c r="J3" s="2"/>
      <c r="K3" s="2"/>
      <c r="L3" s="2"/>
      <c r="M3" s="2"/>
      <c r="N3" s="2"/>
      <c r="O3" s="2"/>
      <c r="P3" s="2"/>
      <c r="Q3" s="2"/>
      <c r="R3" s="19"/>
      <c r="S3" s="127"/>
      <c r="T3" s="127"/>
      <c r="U3" s="127"/>
      <c r="V3" s="127"/>
      <c r="W3" s="127"/>
      <c r="X3" s="127"/>
      <c r="Y3" s="127"/>
      <c r="Z3" s="127"/>
      <c r="AA3" s="127"/>
      <c r="AB3" s="127"/>
      <c r="AC3" s="127"/>
      <c r="AD3" s="127"/>
      <c r="AE3" s="127"/>
      <c r="AF3" s="127"/>
      <c r="AG3" s="127"/>
      <c r="AH3" s="127"/>
      <c r="AI3" s="127"/>
      <c r="AJ3" s="127"/>
      <c r="AK3" s="127"/>
      <c r="AL3" s="127"/>
      <c r="BD3" s="127"/>
      <c r="BE3" s="127"/>
      <c r="BF3" s="127"/>
      <c r="BG3" s="127"/>
      <c r="BH3" s="127"/>
      <c r="BI3" s="127"/>
      <c r="BJ3" s="127"/>
      <c r="BK3" s="127"/>
      <c r="BL3" s="127"/>
      <c r="BM3" s="127"/>
      <c r="BN3" s="127"/>
      <c r="BO3" s="127"/>
      <c r="BP3" s="127"/>
      <c r="BQ3" s="127"/>
      <c r="BR3" s="127"/>
      <c r="BS3" s="127"/>
      <c r="BT3" s="127"/>
      <c r="BU3" s="127"/>
      <c r="BV3" s="127"/>
      <c r="BW3" s="127"/>
      <c r="BX3" s="70"/>
      <c r="BY3" s="70"/>
      <c r="BZ3" s="70"/>
      <c r="CA3" s="70"/>
      <c r="CB3" s="19"/>
      <c r="CC3" s="19"/>
      <c r="CD3" s="19"/>
      <c r="CE3" s="19"/>
    </row>
    <row r="4" spans="1:83" ht="15" customHeight="1">
      <c r="J4" s="2"/>
      <c r="K4" s="2"/>
      <c r="L4" s="2"/>
      <c r="M4" s="2"/>
      <c r="N4" s="2"/>
      <c r="O4" s="2"/>
      <c r="P4" s="2"/>
      <c r="Q4" s="2"/>
      <c r="R4" s="19"/>
      <c r="S4" s="127"/>
      <c r="T4" s="127"/>
      <c r="U4" s="127"/>
      <c r="V4" s="127"/>
      <c r="W4" s="127"/>
      <c r="X4" s="127"/>
      <c r="Y4" s="127"/>
      <c r="Z4" s="127"/>
      <c r="AA4" s="127"/>
      <c r="AB4" s="127"/>
      <c r="AC4" s="127"/>
      <c r="AD4" s="127"/>
      <c r="AE4" s="127"/>
      <c r="AF4" s="127"/>
      <c r="AG4" s="127"/>
      <c r="AH4" s="127"/>
      <c r="AI4" s="127"/>
      <c r="AJ4" s="127"/>
      <c r="AK4" s="127"/>
      <c r="AL4" s="127"/>
      <c r="BD4" s="127"/>
      <c r="BE4" s="127"/>
      <c r="BF4" s="127"/>
      <c r="BG4" s="127"/>
      <c r="BH4" s="127"/>
      <c r="BI4" s="127"/>
      <c r="BJ4" s="127"/>
      <c r="BK4" s="127"/>
      <c r="BL4" s="127"/>
      <c r="BM4" s="127"/>
      <c r="BN4" s="127"/>
      <c r="BO4" s="127"/>
      <c r="BP4" s="127"/>
      <c r="BQ4" s="127"/>
      <c r="BR4" s="127"/>
      <c r="BS4" s="127"/>
      <c r="BT4" s="127"/>
      <c r="BU4" s="127"/>
      <c r="BV4" s="127"/>
      <c r="BW4" s="127"/>
      <c r="BX4" s="70"/>
      <c r="BY4" s="70"/>
      <c r="BZ4" s="70"/>
      <c r="CA4" s="70"/>
      <c r="CB4" s="19"/>
      <c r="CC4" s="19"/>
      <c r="CD4" s="19"/>
      <c r="CE4" s="19"/>
    </row>
    <row r="5" spans="1:83" ht="4.9000000000000004" customHeight="1">
      <c r="J5" s="2"/>
      <c r="K5" s="2"/>
      <c r="L5" s="2"/>
      <c r="M5" s="2"/>
      <c r="N5" s="2"/>
      <c r="O5" s="2"/>
      <c r="P5" s="2"/>
      <c r="Q5" s="2"/>
      <c r="R5" s="121"/>
      <c r="S5" s="121"/>
      <c r="T5" s="121"/>
      <c r="U5" s="121"/>
      <c r="V5" s="121"/>
      <c r="W5" s="121"/>
      <c r="X5" s="121"/>
      <c r="Y5" s="121"/>
      <c r="Z5" s="121"/>
      <c r="AA5" s="121"/>
      <c r="AB5" s="121"/>
      <c r="AC5" s="121"/>
      <c r="AD5" s="121"/>
      <c r="AE5" s="121"/>
      <c r="AF5" s="121"/>
      <c r="AG5" s="121"/>
      <c r="AH5" s="121"/>
      <c r="AI5" s="121"/>
      <c r="AJ5" s="121"/>
      <c r="AK5" s="121"/>
    </row>
    <row r="6" spans="1:83" ht="15" customHeight="1">
      <c r="A6" s="20"/>
      <c r="B6" s="21" t="s">
        <v>96</v>
      </c>
      <c r="C6" s="21"/>
      <c r="D6" s="21"/>
      <c r="E6" s="21"/>
      <c r="F6" s="21"/>
      <c r="G6" s="21"/>
      <c r="H6" s="21"/>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3"/>
      <c r="AP6" s="128" t="s">
        <v>97</v>
      </c>
      <c r="AQ6" s="128"/>
      <c r="AR6" s="128"/>
      <c r="AS6" s="128"/>
      <c r="AT6" s="128"/>
      <c r="AU6" s="128"/>
      <c r="AV6" s="128"/>
      <c r="AW6" s="128"/>
      <c r="AX6" s="128"/>
      <c r="AY6" s="128"/>
      <c r="AZ6" s="128"/>
      <c r="BA6" s="128"/>
      <c r="BB6" s="128"/>
      <c r="BC6" s="128"/>
      <c r="BD6" s="62"/>
      <c r="BE6" s="62"/>
      <c r="BF6" s="62"/>
      <c r="BG6" s="62"/>
      <c r="BH6" s="62"/>
      <c r="BI6" s="62"/>
      <c r="BJ6" s="62"/>
      <c r="BK6" s="62"/>
      <c r="BL6" s="62"/>
      <c r="BM6" s="62"/>
      <c r="BN6" s="62"/>
      <c r="BO6" s="62"/>
      <c r="BP6" s="62"/>
      <c r="BQ6" s="62"/>
      <c r="BR6" s="62"/>
      <c r="BS6" s="62"/>
      <c r="BT6" s="62"/>
      <c r="BU6" s="62"/>
      <c r="BV6" s="62"/>
      <c r="BW6" s="62"/>
      <c r="BX6" s="62"/>
      <c r="BY6" s="62"/>
      <c r="BZ6" s="62"/>
      <c r="CA6" s="62"/>
    </row>
    <row r="7" spans="1:83" ht="15" customHeight="1">
      <c r="A7" s="24"/>
      <c r="B7" s="4" t="s">
        <v>98</v>
      </c>
      <c r="C7" s="4"/>
      <c r="D7" s="4"/>
      <c r="E7" s="56"/>
      <c r="F7" s="56"/>
      <c r="G7" s="56"/>
      <c r="H7" s="177"/>
      <c r="I7" s="177"/>
      <c r="J7" s="177"/>
      <c r="K7" s="177"/>
      <c r="L7" s="177"/>
      <c r="M7" s="177"/>
      <c r="N7" s="177"/>
      <c r="O7" s="177"/>
      <c r="P7" s="177"/>
      <c r="Q7" s="177"/>
      <c r="R7" s="177"/>
      <c r="S7" s="177"/>
      <c r="T7" s="177"/>
      <c r="U7" s="177"/>
      <c r="V7" s="177"/>
      <c r="W7" s="177"/>
      <c r="X7" s="56"/>
      <c r="Y7" s="56"/>
      <c r="Z7" s="56"/>
      <c r="AA7" s="4"/>
      <c r="AB7" s="4"/>
      <c r="AC7" s="4"/>
      <c r="AD7" s="4"/>
      <c r="AE7" s="25" t="s">
        <v>99</v>
      </c>
      <c r="AF7" s="56"/>
      <c r="AG7" s="56"/>
      <c r="AH7" s="56"/>
      <c r="AI7" s="56"/>
      <c r="AJ7" s="56"/>
      <c r="AK7" s="56"/>
      <c r="AL7" s="26"/>
      <c r="AP7" s="128"/>
      <c r="AQ7" s="128"/>
      <c r="AR7" s="128"/>
      <c r="AS7" s="128"/>
      <c r="AT7" s="128"/>
      <c r="AU7" s="128"/>
      <c r="AV7" s="128"/>
      <c r="AW7" s="128"/>
      <c r="AX7" s="128"/>
      <c r="AY7" s="128"/>
      <c r="AZ7" s="128"/>
      <c r="BA7" s="128"/>
      <c r="BB7" s="128"/>
      <c r="BC7" s="128"/>
      <c r="BD7" s="62"/>
      <c r="BE7" s="62"/>
      <c r="BF7" s="62"/>
      <c r="BG7" s="62"/>
      <c r="BH7" s="62"/>
      <c r="BI7" s="62"/>
      <c r="BJ7" s="62"/>
      <c r="BK7" s="62"/>
      <c r="BL7" s="62"/>
      <c r="BM7" s="62"/>
      <c r="BN7" s="62"/>
      <c r="BO7" s="62"/>
      <c r="BP7" s="62"/>
      <c r="BQ7" s="62"/>
      <c r="BR7" s="62"/>
      <c r="BS7" s="62"/>
      <c r="BT7" s="62"/>
      <c r="BU7" s="62"/>
      <c r="BV7" s="62"/>
      <c r="BW7" s="62"/>
      <c r="BX7" s="62"/>
      <c r="BY7" s="62"/>
      <c r="BZ7" s="62"/>
      <c r="CA7" s="62"/>
    </row>
    <row r="8" spans="1:83" ht="4.9000000000000004" customHeight="1">
      <c r="A8" s="24"/>
      <c r="B8" s="4"/>
      <c r="C8" s="4"/>
      <c r="D8" s="4"/>
      <c r="E8" s="4"/>
      <c r="F8" s="4"/>
      <c r="G8" s="4"/>
      <c r="H8" s="4"/>
      <c r="I8" s="56"/>
      <c r="J8" s="4"/>
      <c r="K8" s="4"/>
      <c r="L8" s="4"/>
      <c r="M8" s="4"/>
      <c r="N8" s="4"/>
      <c r="O8" s="4"/>
      <c r="P8" s="4"/>
      <c r="Q8" s="4"/>
      <c r="R8" s="4"/>
      <c r="S8" s="4"/>
      <c r="T8" s="4"/>
      <c r="U8" s="4"/>
      <c r="V8" s="4"/>
      <c r="W8" s="4"/>
      <c r="X8" s="4"/>
      <c r="Y8" s="4"/>
      <c r="Z8" s="4"/>
      <c r="AA8" s="25"/>
      <c r="AB8" s="25"/>
      <c r="AC8" s="25"/>
      <c r="AD8" s="4"/>
      <c r="AE8" s="4"/>
      <c r="AF8" s="4"/>
      <c r="AG8" s="4"/>
      <c r="AH8" s="4"/>
      <c r="AI8" s="4"/>
      <c r="AJ8" s="4"/>
      <c r="AK8" s="4"/>
      <c r="AL8" s="26"/>
    </row>
    <row r="9" spans="1:83" ht="15" customHeight="1">
      <c r="A9" s="24"/>
      <c r="B9" s="4" t="s">
        <v>100</v>
      </c>
      <c r="C9" s="4"/>
      <c r="D9" s="4"/>
      <c r="E9" s="4"/>
      <c r="F9" s="4"/>
      <c r="G9" s="4"/>
      <c r="H9" s="25"/>
      <c r="I9" s="27"/>
      <c r="J9" s="4" t="s">
        <v>235</v>
      </c>
      <c r="K9" s="4"/>
      <c r="L9" s="4"/>
      <c r="M9" s="4"/>
      <c r="N9" s="4"/>
      <c r="O9" s="4"/>
      <c r="P9" s="27"/>
      <c r="Q9" s="24" t="s">
        <v>236</v>
      </c>
      <c r="R9" s="4"/>
      <c r="S9" s="4"/>
      <c r="T9" s="4"/>
      <c r="U9" s="4"/>
      <c r="V9" s="4"/>
      <c r="W9" s="4"/>
      <c r="X9" s="4"/>
      <c r="Y9" s="4"/>
      <c r="Z9" s="27"/>
      <c r="AA9" s="4" t="str">
        <f>Tables!C23</f>
        <v xml:space="preserve"> O&amp;M Agreement</v>
      </c>
      <c r="AB9" s="4"/>
      <c r="AC9" s="4"/>
      <c r="AD9" s="4"/>
      <c r="AE9" s="4"/>
      <c r="AF9" s="4"/>
      <c r="AG9" s="27"/>
      <c r="AH9" s="24" t="s">
        <v>237</v>
      </c>
      <c r="AI9" s="4"/>
      <c r="AJ9" s="4"/>
      <c r="AK9" s="4"/>
      <c r="AL9" s="26"/>
      <c r="AP9" s="18">
        <v>1</v>
      </c>
      <c r="AQ9" s="78" t="s">
        <v>238</v>
      </c>
      <c r="BC9" s="29"/>
      <c r="BD9" s="29"/>
      <c r="BE9" s="29"/>
      <c r="BF9" s="29"/>
      <c r="BG9" s="29"/>
      <c r="BH9" s="29"/>
      <c r="BI9" s="29"/>
      <c r="BJ9" s="29"/>
      <c r="BK9" s="29"/>
      <c r="BL9" s="29"/>
      <c r="BM9" s="29"/>
      <c r="BN9" s="29"/>
      <c r="BO9" s="29"/>
      <c r="BP9" s="29"/>
      <c r="BQ9" s="29"/>
      <c r="BR9" s="29"/>
      <c r="BS9" s="29"/>
      <c r="BT9" s="29"/>
      <c r="BU9" s="29"/>
      <c r="BV9" s="29"/>
      <c r="BW9" s="29"/>
      <c r="BX9" s="29"/>
      <c r="BY9" s="29"/>
      <c r="BZ9" s="29"/>
      <c r="CA9" s="29"/>
    </row>
    <row r="10" spans="1:83" ht="4.9000000000000004" customHeight="1">
      <c r="A10" s="24"/>
      <c r="B10" s="4"/>
      <c r="C10" s="4"/>
      <c r="D10" s="4"/>
      <c r="E10" s="4"/>
      <c r="F10" s="4"/>
      <c r="G10" s="4"/>
      <c r="H10" s="25"/>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26"/>
      <c r="AQ10" s="78"/>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row>
    <row r="11" spans="1:83" ht="15" customHeight="1">
      <c r="A11" s="24"/>
      <c r="B11" s="4" t="s">
        <v>108</v>
      </c>
      <c r="C11" s="4"/>
      <c r="D11" s="4"/>
      <c r="E11" s="4"/>
      <c r="F11" s="4"/>
      <c r="G11" s="4"/>
      <c r="H11" s="4"/>
      <c r="I11" s="27"/>
      <c r="J11" s="4" t="s">
        <v>109</v>
      </c>
      <c r="K11" s="4"/>
      <c r="L11" s="4"/>
      <c r="M11" s="4"/>
      <c r="N11" s="4"/>
      <c r="O11" s="4"/>
      <c r="P11" s="27"/>
      <c r="Q11" s="4" t="s">
        <v>110</v>
      </c>
      <c r="R11" s="4"/>
      <c r="S11" s="4"/>
      <c r="T11" s="4"/>
      <c r="U11" s="4"/>
      <c r="V11" s="4"/>
      <c r="W11" s="4"/>
      <c r="X11" s="4"/>
      <c r="Y11" s="4"/>
      <c r="Z11" s="27"/>
      <c r="AA11" s="4" t="s">
        <v>111</v>
      </c>
      <c r="AB11" s="4"/>
      <c r="AC11" s="4"/>
      <c r="AD11" s="4"/>
      <c r="AE11" s="4"/>
      <c r="AF11" s="4"/>
      <c r="AG11" s="27"/>
      <c r="AH11" s="4" t="s">
        <v>112</v>
      </c>
      <c r="AI11" s="4"/>
      <c r="AJ11" s="4"/>
      <c r="AK11" s="4"/>
      <c r="AL11" s="26"/>
      <c r="AQ11" s="119" t="s">
        <v>239</v>
      </c>
      <c r="AR11" s="78" t="s">
        <v>240</v>
      </c>
      <c r="AS11" s="78"/>
      <c r="AT11" s="78"/>
      <c r="AU11" s="78"/>
      <c r="AV11" s="78"/>
      <c r="AW11" s="78"/>
      <c r="AX11" s="78"/>
      <c r="AY11" s="78"/>
      <c r="AZ11" s="78"/>
      <c r="BA11" s="78"/>
      <c r="BB11" s="78"/>
      <c r="BC11"/>
      <c r="BD11"/>
      <c r="BE11"/>
      <c r="BF11"/>
      <c r="BG11"/>
      <c r="BH11"/>
      <c r="BI11"/>
      <c r="BJ11"/>
      <c r="BK11"/>
      <c r="BL11"/>
      <c r="BM11"/>
      <c r="BN11"/>
      <c r="BO11"/>
      <c r="BP11"/>
      <c r="BQ11"/>
      <c r="BR11"/>
      <c r="BS11" s="29"/>
      <c r="BT11" s="29"/>
      <c r="BU11" s="29"/>
      <c r="BV11" s="29"/>
      <c r="BW11" s="29"/>
      <c r="BX11" s="29"/>
      <c r="BY11" s="29"/>
      <c r="BZ11" s="29"/>
      <c r="CA11" s="29"/>
    </row>
    <row r="12" spans="1:83" ht="4.9000000000000004" customHeight="1">
      <c r="A12" s="2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6"/>
      <c r="AQ12" s="119"/>
      <c r="AR12" s="78"/>
      <c r="AS12" s="78"/>
      <c r="AT12" s="78"/>
      <c r="AU12" s="78"/>
      <c r="AV12" s="78"/>
      <c r="AW12" s="78"/>
      <c r="AX12" s="78"/>
      <c r="AY12" s="78"/>
      <c r="AZ12" s="78"/>
      <c r="BA12" s="78"/>
      <c r="BB12" s="78"/>
      <c r="BC12"/>
      <c r="BD12"/>
      <c r="BE12"/>
      <c r="BF12"/>
      <c r="BG12"/>
      <c r="BH12"/>
      <c r="BI12"/>
      <c r="BJ12"/>
      <c r="BK12"/>
      <c r="BL12"/>
      <c r="BM12"/>
      <c r="BN12"/>
      <c r="BO12"/>
      <c r="BP12"/>
      <c r="BQ12"/>
      <c r="BR12"/>
      <c r="BS12" s="29"/>
      <c r="BT12" s="29"/>
      <c r="BU12" s="29"/>
      <c r="BV12" s="29"/>
      <c r="BW12" s="29"/>
      <c r="BX12" s="29"/>
      <c r="BY12" s="29"/>
      <c r="BZ12" s="29"/>
      <c r="CA12" s="29"/>
    </row>
    <row r="13" spans="1:83" ht="15" customHeight="1">
      <c r="A13" s="24"/>
      <c r="B13" s="6" t="s">
        <v>211</v>
      </c>
      <c r="C13" s="25"/>
      <c r="D13" s="25"/>
      <c r="E13" s="6"/>
      <c r="F13" s="61"/>
      <c r="G13" s="61"/>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22"/>
      <c r="AK13" s="122"/>
      <c r="AL13" s="26"/>
      <c r="AQ13" s="119" t="s">
        <v>241</v>
      </c>
      <c r="AR13" s="78" t="s">
        <v>242</v>
      </c>
      <c r="AS13" s="78"/>
      <c r="AT13" s="78"/>
      <c r="AU13" s="78"/>
      <c r="AV13" s="78"/>
      <c r="AW13" s="78"/>
      <c r="AX13" s="78"/>
      <c r="AY13" s="78"/>
      <c r="AZ13" s="78"/>
      <c r="BA13" s="78"/>
      <c r="BB13" s="78"/>
      <c r="BC13"/>
      <c r="BD13"/>
      <c r="BE13"/>
      <c r="BF13"/>
      <c r="BG13"/>
      <c r="BH13"/>
      <c r="BI13"/>
      <c r="BJ13"/>
      <c r="BK13"/>
      <c r="BL13"/>
      <c r="BM13"/>
      <c r="BN13"/>
      <c r="BO13"/>
      <c r="BP13"/>
      <c r="BQ13"/>
      <c r="BR13"/>
      <c r="BS13" s="29"/>
      <c r="BT13" s="29"/>
      <c r="BU13" s="29"/>
      <c r="BV13" s="29"/>
      <c r="BW13" s="29"/>
      <c r="BX13" s="29"/>
      <c r="BY13" s="29"/>
      <c r="BZ13" s="29"/>
      <c r="CA13" s="29"/>
    </row>
    <row r="14" spans="1:83" ht="4.9000000000000004" customHeight="1">
      <c r="A14" s="30"/>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31"/>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row>
    <row r="15" spans="1:83" ht="4.9000000000000004" customHeight="1">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row>
    <row r="16" spans="1:83" ht="15" customHeight="1">
      <c r="A16" s="1" t="s">
        <v>116</v>
      </c>
      <c r="C16" s="1"/>
      <c r="D16" s="1"/>
      <c r="E16" s="1"/>
      <c r="F16" s="1"/>
      <c r="G16" s="1"/>
      <c r="H16" s="1"/>
      <c r="I16" s="1"/>
      <c r="AE16" s="124" t="str">
        <f>IF(Tables!C24=0,"",Tables!C24&amp;": ")</f>
        <v xml:space="preserve">Engineering or Building No.: </v>
      </c>
      <c r="AF16" s="157"/>
      <c r="AG16" s="157"/>
      <c r="AH16" s="157"/>
      <c r="AI16" s="157"/>
      <c r="AJ16" s="157"/>
      <c r="AK16" s="157"/>
      <c r="AM16" s="114">
        <f>LEN(AE16)</f>
        <v>29</v>
      </c>
      <c r="AP16" s="18">
        <v>2</v>
      </c>
      <c r="AQ16" s="78" t="s">
        <v>243</v>
      </c>
      <c r="BS16" s="29"/>
      <c r="BT16" s="29"/>
      <c r="BU16" s="29"/>
      <c r="BV16" s="29"/>
      <c r="BW16" s="29"/>
      <c r="BX16" s="29"/>
      <c r="BY16" s="29"/>
      <c r="BZ16" s="29"/>
      <c r="CA16" s="29"/>
    </row>
    <row r="17" spans="1:79" ht="15" customHeight="1">
      <c r="C17" s="124"/>
      <c r="D17" s="124" t="s">
        <v>159</v>
      </c>
      <c r="E17" s="129">
        <f>'Form 2E - Design'!$E$19</f>
        <v>0</v>
      </c>
      <c r="F17" s="129"/>
      <c r="G17" s="129"/>
      <c r="H17" s="129"/>
      <c r="I17" s="129"/>
      <c r="J17" s="129"/>
      <c r="K17" s="129"/>
      <c r="L17" s="129"/>
      <c r="M17" s="129"/>
      <c r="N17" s="129"/>
      <c r="O17" s="129"/>
      <c r="P17" s="129"/>
      <c r="Q17" s="129"/>
      <c r="R17" s="129"/>
      <c r="S17" s="129"/>
      <c r="T17" s="129"/>
      <c r="U17" s="129"/>
      <c r="V17" s="129"/>
      <c r="W17" s="129"/>
      <c r="X17" s="129"/>
      <c r="Y17" s="129"/>
      <c r="Z17" s="129"/>
      <c r="AE17" s="124" t="s">
        <v>99</v>
      </c>
      <c r="AF17" s="151"/>
      <c r="AG17" s="151"/>
      <c r="AH17" s="151"/>
      <c r="AI17" s="151"/>
      <c r="AJ17" s="151"/>
      <c r="AK17" s="151"/>
      <c r="AQ17" s="119" t="s">
        <v>239</v>
      </c>
      <c r="AR17" s="82" t="s">
        <v>244</v>
      </c>
      <c r="AS17" s="82"/>
      <c r="AT17" s="82"/>
      <c r="AU17" s="82"/>
      <c r="AV17" s="82"/>
      <c r="AW17" s="82"/>
      <c r="AX17" s="82"/>
      <c r="AY17" s="82"/>
      <c r="AZ17" s="82"/>
      <c r="BA17" s="82"/>
      <c r="BB17" s="82"/>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row>
    <row r="18" spans="1:79" ht="15" customHeight="1">
      <c r="C18" s="124"/>
      <c r="D18" s="124" t="s">
        <v>245</v>
      </c>
      <c r="E18" s="175">
        <f>'Form 2E - Design'!$E$20</f>
        <v>0</v>
      </c>
      <c r="F18" s="175"/>
      <c r="G18" s="175"/>
      <c r="H18" s="175"/>
      <c r="I18" s="175"/>
      <c r="J18" s="175"/>
      <c r="K18" s="175"/>
      <c r="L18" s="175"/>
      <c r="M18" s="175"/>
      <c r="N18" s="175"/>
      <c r="O18" s="175"/>
      <c r="P18" s="175"/>
      <c r="Q18" s="175"/>
      <c r="R18" s="175"/>
      <c r="S18" s="175"/>
      <c r="T18" s="175"/>
      <c r="U18" s="175"/>
      <c r="V18" s="175"/>
      <c r="W18" s="175"/>
      <c r="X18" s="175"/>
      <c r="Y18" s="175"/>
      <c r="Z18" s="175"/>
      <c r="AE18" s="124" t="s">
        <v>121</v>
      </c>
      <c r="AF18" s="131">
        <f>'Form 2E - Design'!AE20</f>
        <v>0</v>
      </c>
      <c r="AG18" s="131"/>
      <c r="AH18" s="131"/>
      <c r="AI18" s="131"/>
      <c r="AJ18" s="131"/>
      <c r="AK18" s="131"/>
      <c r="AR18" s="82" t="s">
        <v>246</v>
      </c>
      <c r="AS18" s="82"/>
      <c r="AT18" s="82"/>
      <c r="AU18" s="82"/>
      <c r="AV18" s="82"/>
      <c r="AW18" s="82"/>
      <c r="AX18" s="82"/>
      <c r="AY18" s="82"/>
      <c r="AZ18" s="82"/>
      <c r="BA18" s="82"/>
      <c r="BB18" s="82"/>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row>
    <row r="19" spans="1:79" ht="4.9000000000000004" customHeight="1">
      <c r="H19" s="124"/>
      <c r="I19" s="124"/>
      <c r="BU19" s="29"/>
      <c r="BV19" s="29"/>
      <c r="BW19" s="29"/>
      <c r="BX19" s="29"/>
      <c r="BY19" s="29"/>
      <c r="BZ19" s="29"/>
      <c r="CA19" s="29"/>
    </row>
    <row r="20" spans="1:79" ht="15" customHeight="1">
      <c r="B20" s="32" t="s">
        <v>100</v>
      </c>
      <c r="G20" s="16"/>
      <c r="H20" s="32" t="s">
        <v>235</v>
      </c>
      <c r="N20" s="16"/>
      <c r="O20" s="32" t="s">
        <v>236</v>
      </c>
      <c r="W20" s="119"/>
      <c r="X20" s="119"/>
      <c r="Y20" s="119"/>
      <c r="Z20" s="16"/>
      <c r="AA20" s="32" t="str">
        <f>Tables!C23</f>
        <v xml:space="preserve"> O&amp;M Agreement</v>
      </c>
      <c r="AH20" s="16"/>
      <c r="AI20" s="32" t="s">
        <v>237</v>
      </c>
      <c r="AQ20" s="119" t="s">
        <v>241</v>
      </c>
      <c r="AR20" s="78" t="s">
        <v>247</v>
      </c>
      <c r="AS20" s="78"/>
      <c r="AT20" s="78"/>
      <c r="AU20" s="78"/>
      <c r="AV20" s="78"/>
      <c r="AW20" s="78"/>
      <c r="AX20" s="78"/>
      <c r="AY20" s="78"/>
      <c r="AZ20" s="78"/>
      <c r="BA20" s="78"/>
      <c r="BB20" s="78"/>
      <c r="BC20"/>
      <c r="BD20"/>
      <c r="BE20"/>
      <c r="BF20"/>
      <c r="BG20"/>
      <c r="BH20"/>
      <c r="BI20"/>
      <c r="BJ20"/>
      <c r="BK20"/>
      <c r="BL20"/>
      <c r="BM20"/>
      <c r="BN20"/>
      <c r="BO20"/>
      <c r="BP20"/>
      <c r="BQ20"/>
      <c r="BR20"/>
      <c r="BS20" s="29"/>
      <c r="BT20" s="29"/>
      <c r="BU20" s="29"/>
      <c r="BV20" s="29"/>
      <c r="BW20" s="29"/>
      <c r="BX20" s="29"/>
      <c r="BY20" s="29"/>
      <c r="BZ20" s="29"/>
      <c r="CA20" s="29"/>
    </row>
    <row r="21" spans="1:79" ht="4.9000000000000004" customHeight="1">
      <c r="BU21" s="29"/>
      <c r="BV21" s="29"/>
      <c r="BW21" s="29"/>
      <c r="BX21" s="29"/>
      <c r="BY21" s="29"/>
      <c r="BZ21" s="29"/>
      <c r="CA21" s="29"/>
    </row>
    <row r="22" spans="1:79" ht="15" customHeight="1">
      <c r="A22" s="178" t="s">
        <v>160</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Q22" s="119" t="s">
        <v>248</v>
      </c>
      <c r="AR22" s="82" t="s">
        <v>249</v>
      </c>
      <c r="AS22" s="82"/>
      <c r="AT22" s="82"/>
      <c r="AU22" s="82"/>
      <c r="AV22" s="82"/>
      <c r="AW22" s="82"/>
      <c r="AX22" s="82"/>
      <c r="AY22" s="82"/>
      <c r="AZ22" s="82"/>
      <c r="BA22" s="82"/>
      <c r="BB22" s="82"/>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row>
    <row r="23" spans="1:79" ht="15" customHeight="1">
      <c r="B23" s="1" t="s">
        <v>250</v>
      </c>
      <c r="C23" s="1"/>
      <c r="D23" s="1"/>
      <c r="E23" s="1"/>
      <c r="F23" s="1"/>
      <c r="G23" s="1"/>
      <c r="I23" s="1"/>
      <c r="J23" s="1"/>
      <c r="K23" s="1"/>
      <c r="L23" s="1"/>
      <c r="M23" s="1"/>
      <c r="N23" s="1"/>
      <c r="O23" s="1"/>
      <c r="P23" s="1"/>
      <c r="Q23" s="1"/>
      <c r="R23" s="1"/>
      <c r="S23" s="84"/>
      <c r="T23" s="85"/>
      <c r="U23" s="1" t="s">
        <v>251</v>
      </c>
      <c r="V23" s="1"/>
      <c r="W23" s="1"/>
      <c r="X23" s="1"/>
      <c r="Y23" s="1"/>
      <c r="Z23" s="1"/>
      <c r="AA23" s="1"/>
      <c r="AB23" s="1"/>
      <c r="AD23" s="1"/>
      <c r="AE23" s="1"/>
      <c r="AF23" s="1"/>
      <c r="AG23" s="1"/>
      <c r="AI23" s="58"/>
      <c r="AJ23" s="58"/>
      <c r="AP23" s="18">
        <v>3</v>
      </c>
      <c r="AQ23" s="78" t="s">
        <v>252</v>
      </c>
      <c r="AR23" s="82"/>
      <c r="AS23" s="82"/>
      <c r="AT23" s="82"/>
      <c r="AU23" s="82"/>
      <c r="AV23" s="82"/>
      <c r="AW23" s="82"/>
      <c r="AX23" s="82"/>
      <c r="AY23" s="82"/>
      <c r="AZ23" s="82"/>
      <c r="BA23" s="82"/>
      <c r="BB23" s="82"/>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row>
    <row r="24" spans="1:79" ht="4.9000000000000004" customHeight="1">
      <c r="P24" s="1"/>
      <c r="Q24" s="1"/>
      <c r="R24" s="1"/>
      <c r="S24" s="84"/>
      <c r="T24" s="85"/>
      <c r="U24" s="1"/>
      <c r="V24" s="1"/>
      <c r="W24" s="1"/>
      <c r="X24" s="1"/>
      <c r="Y24" s="1"/>
      <c r="Z24" s="1"/>
      <c r="AA24" s="1"/>
      <c r="AB24" s="1"/>
      <c r="AD24" s="1"/>
      <c r="AE24" s="1"/>
      <c r="AF24" s="1"/>
      <c r="AG24" s="1"/>
      <c r="AI24" s="58"/>
      <c r="AJ24" s="58"/>
    </row>
    <row r="25" spans="1:79" ht="15" customHeight="1">
      <c r="E25" s="124" t="s">
        <v>161</v>
      </c>
      <c r="F25" s="15">
        <f>'Form 2E - Design'!G65</f>
        <v>0</v>
      </c>
      <c r="G25" s="32" t="s">
        <v>162</v>
      </c>
      <c r="K25" s="15">
        <f>'Form 2E - Design'!P65</f>
        <v>0</v>
      </c>
      <c r="L25" s="32" t="s">
        <v>164</v>
      </c>
      <c r="S25" s="84"/>
      <c r="T25" s="5" t="s">
        <v>253</v>
      </c>
      <c r="X25" s="5"/>
      <c r="Y25" s="16"/>
      <c r="Z25" s="32" t="s">
        <v>162</v>
      </c>
      <c r="AD25" s="16"/>
      <c r="AE25" s="32" t="s">
        <v>164</v>
      </c>
      <c r="AM25" s="114">
        <f>IF(AND(ISBLANK(Y25),ISBLANK(AD25),ISBLANK(Y27),ISBLANK(AD27),ISBLANK(Y29)),1,2)</f>
        <v>1</v>
      </c>
      <c r="AQ25" s="119" t="s">
        <v>239</v>
      </c>
      <c r="AR25" s="82" t="s">
        <v>254</v>
      </c>
      <c r="AS25" s="82"/>
      <c r="AT25" s="82"/>
      <c r="AU25" s="82"/>
      <c r="AV25" s="82"/>
      <c r="AW25" s="82"/>
      <c r="AX25" s="82"/>
      <c r="AY25" s="82"/>
      <c r="AZ25" s="82"/>
      <c r="BA25" s="82"/>
      <c r="BB25" s="82"/>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row>
    <row r="26" spans="1:79" ht="4.9000000000000004" customHeight="1">
      <c r="S26" s="84"/>
      <c r="AR26" s="82"/>
      <c r="AS26" s="82"/>
      <c r="AT26" s="82"/>
      <c r="AU26" s="82"/>
      <c r="AV26" s="82"/>
      <c r="AW26" s="82"/>
      <c r="AX26" s="82"/>
      <c r="AY26" s="82"/>
      <c r="AZ26" s="82"/>
      <c r="BA26" s="82"/>
      <c r="BB26" s="82"/>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row>
    <row r="27" spans="1:79" ht="15" customHeight="1">
      <c r="F27" s="15">
        <f>'Form 2E - Design'!K65</f>
        <v>0</v>
      </c>
      <c r="G27" s="32" t="s">
        <v>163</v>
      </c>
      <c r="K27" s="15">
        <f>'Form 2E - Design'!X65</f>
        <v>0</v>
      </c>
      <c r="L27" s="32" t="s">
        <v>165</v>
      </c>
      <c r="S27" s="84"/>
      <c r="Y27" s="16"/>
      <c r="Z27" s="32" t="s">
        <v>163</v>
      </c>
      <c r="AD27" s="16"/>
      <c r="AE27" s="32" t="s">
        <v>165</v>
      </c>
      <c r="AQ27" s="119" t="s">
        <v>241</v>
      </c>
      <c r="AR27" s="78" t="s">
        <v>255</v>
      </c>
      <c r="AS27" s="78"/>
      <c r="AT27" s="78"/>
      <c r="AU27" s="82"/>
      <c r="AV27" s="82"/>
      <c r="AW27" s="82"/>
      <c r="AX27" s="82"/>
      <c r="AY27" s="82"/>
      <c r="AZ27" s="82"/>
      <c r="BA27" s="82"/>
      <c r="BB27" s="82"/>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row>
    <row r="28" spans="1:79" ht="4.9000000000000004" customHeight="1">
      <c r="S28" s="84"/>
    </row>
    <row r="29" spans="1:79" ht="15" customHeight="1">
      <c r="F29" s="15">
        <f>'Form 2E - Design'!G67</f>
        <v>0</v>
      </c>
      <c r="G29" s="32" t="s">
        <v>166</v>
      </c>
      <c r="I29" s="124"/>
      <c r="J29" s="163">
        <f>'Form 2E - Design'!K67</f>
        <v>0</v>
      </c>
      <c r="K29" s="163"/>
      <c r="L29" s="163"/>
      <c r="M29" s="163"/>
      <c r="N29" s="163"/>
      <c r="O29" s="163"/>
      <c r="P29" s="163"/>
      <c r="Q29" s="163"/>
      <c r="R29" s="163"/>
      <c r="S29" s="84"/>
      <c r="Y29" s="16"/>
      <c r="Z29" s="32" t="s">
        <v>166</v>
      </c>
      <c r="AB29" s="124"/>
      <c r="AC29" s="133"/>
      <c r="AD29" s="133"/>
      <c r="AE29" s="133"/>
      <c r="AF29" s="133"/>
      <c r="AG29" s="133"/>
      <c r="AH29" s="133"/>
      <c r="AI29" s="133"/>
      <c r="AJ29" s="133"/>
      <c r="AK29" s="133"/>
      <c r="AM29" s="114">
        <f>IF(ISBLANK(Y29),1,2)</f>
        <v>1</v>
      </c>
      <c r="AR29" s="109" t="s">
        <v>216</v>
      </c>
      <c r="AS29" s="78" t="s">
        <v>256</v>
      </c>
      <c r="AT29" s="109"/>
      <c r="AU29" s="78"/>
      <c r="AV29" s="78"/>
      <c r="AW29" s="78"/>
      <c r="AX29" s="78"/>
      <c r="AY29" s="78"/>
      <c r="AZ29" s="78"/>
      <c r="BA29" s="78"/>
      <c r="BB29" s="78"/>
      <c r="BC29"/>
      <c r="BD29"/>
      <c r="BE29"/>
      <c r="BF29"/>
      <c r="BG29"/>
      <c r="BH29"/>
      <c r="BI29"/>
      <c r="BJ29"/>
      <c r="BK29"/>
      <c r="BL29"/>
      <c r="BM29"/>
      <c r="BN29"/>
      <c r="BO29"/>
      <c r="BP29"/>
      <c r="BQ29"/>
      <c r="BR29"/>
    </row>
    <row r="30" spans="1:79" ht="4.9000000000000004" customHeight="1">
      <c r="S30" s="84"/>
      <c r="AT30" s="109"/>
    </row>
    <row r="31" spans="1:79" ht="15" customHeight="1">
      <c r="E31" s="124" t="s">
        <v>167</v>
      </c>
      <c r="F31" s="163">
        <f>'Form 2E - Design'!G69</f>
        <v>0</v>
      </c>
      <c r="G31" s="163"/>
      <c r="H31" s="163"/>
      <c r="I31" s="163"/>
      <c r="J31" s="163"/>
      <c r="K31" s="163"/>
      <c r="L31" s="163"/>
      <c r="S31" s="84"/>
      <c r="X31" s="124" t="s">
        <v>167</v>
      </c>
      <c r="Y31" s="133"/>
      <c r="Z31" s="133"/>
      <c r="AA31" s="133"/>
      <c r="AB31" s="133"/>
      <c r="AC31" s="133"/>
      <c r="AD31" s="133"/>
      <c r="AE31" s="133"/>
      <c r="AR31" s="109" t="s">
        <v>216</v>
      </c>
      <c r="AS31" s="78" t="s">
        <v>102</v>
      </c>
      <c r="AU31" s="109"/>
      <c r="AV31" s="109"/>
      <c r="AW31" s="109"/>
      <c r="AX31" s="109"/>
      <c r="AY31" s="109"/>
      <c r="AZ31" s="109"/>
      <c r="BA31" s="109"/>
      <c r="BB31" s="109"/>
      <c r="BC31" s="33"/>
      <c r="BD31" s="33"/>
      <c r="BE31" s="33"/>
      <c r="BF31" s="33"/>
      <c r="BG31" s="33"/>
      <c r="BH31" s="33"/>
      <c r="BI31" s="33"/>
      <c r="BJ31" s="33"/>
      <c r="BK31" s="33"/>
      <c r="BL31" s="33"/>
      <c r="BM31" s="33"/>
      <c r="BN31" s="33"/>
      <c r="BO31" s="33"/>
      <c r="BP31" s="33"/>
      <c r="BQ31" s="33"/>
      <c r="BR31" s="33"/>
    </row>
    <row r="32" spans="1:79" ht="15" customHeight="1">
      <c r="E32" s="124" t="s">
        <v>168</v>
      </c>
      <c r="F32" s="165">
        <f>'Form 2E - Design'!T69</f>
        <v>0</v>
      </c>
      <c r="G32" s="165"/>
      <c r="H32" s="165"/>
      <c r="I32" s="165"/>
      <c r="J32" s="165"/>
      <c r="K32" s="165"/>
      <c r="L32" s="165"/>
      <c r="S32" s="84"/>
      <c r="X32" s="124" t="s">
        <v>168</v>
      </c>
      <c r="Y32" s="132"/>
      <c r="Z32" s="132"/>
      <c r="AA32" s="132"/>
      <c r="AB32" s="132"/>
      <c r="AC32" s="132"/>
      <c r="AD32" s="132"/>
      <c r="AE32" s="132"/>
      <c r="AR32" s="109" t="s">
        <v>216</v>
      </c>
      <c r="AS32" s="32" t="s">
        <v>257</v>
      </c>
      <c r="AT32" s="109"/>
      <c r="AU32" s="109"/>
      <c r="AV32" s="109"/>
      <c r="AW32" s="109"/>
      <c r="AX32" s="109"/>
      <c r="AY32" s="109"/>
      <c r="AZ32" s="109"/>
      <c r="BA32" s="109"/>
      <c r="BB32" s="109"/>
      <c r="BC32" s="33"/>
      <c r="BD32" s="33"/>
      <c r="BE32" s="33"/>
      <c r="BF32" s="33"/>
      <c r="BG32" s="33"/>
      <c r="BH32" s="33"/>
      <c r="BI32" s="33"/>
      <c r="BJ32" s="33"/>
      <c r="BK32" s="33"/>
      <c r="BL32" s="33"/>
      <c r="BM32" s="33"/>
      <c r="BN32" s="33"/>
      <c r="BO32" s="33"/>
      <c r="BP32" s="33"/>
      <c r="BQ32" s="33"/>
      <c r="BR32" s="33"/>
    </row>
    <row r="33" spans="5:79" ht="4.9000000000000004" customHeight="1">
      <c r="S33" s="84"/>
    </row>
    <row r="34" spans="5:79" ht="15" customHeight="1">
      <c r="E34" s="124" t="s">
        <v>169</v>
      </c>
      <c r="F34" s="15">
        <f>'Form 2E - Design'!G71</f>
        <v>0</v>
      </c>
      <c r="G34" s="32" t="s">
        <v>170</v>
      </c>
      <c r="N34" s="15">
        <f>'Form 2E - Design'!P71</f>
        <v>0</v>
      </c>
      <c r="O34" s="32" t="s">
        <v>171</v>
      </c>
      <c r="S34" s="84"/>
      <c r="X34" s="124" t="s">
        <v>169</v>
      </c>
      <c r="Y34" s="16"/>
      <c r="Z34" s="32" t="s">
        <v>170</v>
      </c>
      <c r="AG34" s="16"/>
      <c r="AH34" s="32" t="s">
        <v>171</v>
      </c>
      <c r="AM34" s="114">
        <f>IF(AND(ISBLANK(Y34),ISBLANK(AG34),ISBLANK(Y36)),1,2)</f>
        <v>1</v>
      </c>
      <c r="AR34" s="109" t="s">
        <v>216</v>
      </c>
      <c r="AS34" s="32" t="str">
        <f>Tables!C23</f>
        <v xml:space="preserve"> O&amp;M Agreement</v>
      </c>
      <c r="AT34" s="109"/>
      <c r="AU34" s="109"/>
      <c r="AV34" s="109"/>
      <c r="AW34" s="109"/>
      <c r="AX34" s="109"/>
      <c r="AY34" s="109"/>
      <c r="AZ34" s="109"/>
      <c r="BA34" s="109"/>
      <c r="BB34" s="109"/>
      <c r="BC34" s="33"/>
      <c r="BD34" s="33"/>
      <c r="BE34" s="33"/>
      <c r="BF34" s="33"/>
      <c r="BG34" s="33"/>
      <c r="BH34" s="33"/>
      <c r="BI34" s="33"/>
      <c r="BJ34" s="33"/>
      <c r="BK34" s="33"/>
      <c r="BL34" s="33"/>
      <c r="BM34" s="33"/>
      <c r="BN34" s="33"/>
      <c r="BO34" s="33"/>
      <c r="BP34" s="33"/>
      <c r="BQ34" s="33"/>
      <c r="BR34" s="33"/>
    </row>
    <row r="35" spans="5:79" ht="4.9000000000000004" customHeight="1">
      <c r="S35" s="84"/>
    </row>
    <row r="36" spans="5:79" ht="15" customHeight="1">
      <c r="F36" s="15">
        <f>'Form 2E - Design'!X71</f>
        <v>0</v>
      </c>
      <c r="G36" s="32" t="s">
        <v>166</v>
      </c>
      <c r="I36" s="124"/>
      <c r="J36" s="163">
        <f>'Form 2E - Design'!AB71</f>
        <v>0</v>
      </c>
      <c r="K36" s="163"/>
      <c r="L36" s="163"/>
      <c r="M36" s="163"/>
      <c r="N36" s="163"/>
      <c r="S36" s="84"/>
      <c r="Y36" s="16"/>
      <c r="Z36" s="32" t="s">
        <v>166</v>
      </c>
      <c r="AB36" s="124"/>
      <c r="AC36" s="133"/>
      <c r="AD36" s="133"/>
      <c r="AE36" s="133"/>
      <c r="AF36" s="133"/>
      <c r="AG36" s="133"/>
      <c r="AM36" s="114">
        <f>IF(ISBLANK(Y36),1,2)</f>
        <v>1</v>
      </c>
      <c r="AP36" s="18">
        <v>4</v>
      </c>
      <c r="AQ36" s="78" t="s">
        <v>258</v>
      </c>
      <c r="AU36" s="109"/>
      <c r="AV36" s="109"/>
      <c r="AW36" s="109"/>
      <c r="AX36" s="109"/>
      <c r="AY36" s="109"/>
      <c r="AZ36" s="109"/>
      <c r="BA36" s="109"/>
      <c r="BB36" s="109"/>
      <c r="BC36" s="33"/>
      <c r="BD36" s="33"/>
      <c r="BE36" s="33"/>
      <c r="BF36" s="33"/>
      <c r="BG36" s="33"/>
      <c r="BH36" s="33"/>
      <c r="BI36" s="33"/>
      <c r="BJ36" s="33"/>
      <c r="BK36" s="33"/>
      <c r="BL36" s="33"/>
      <c r="BM36" s="33"/>
      <c r="BN36" s="33"/>
      <c r="BO36" s="33"/>
      <c r="BP36" s="33"/>
      <c r="BQ36" s="33"/>
      <c r="BR36" s="33"/>
      <c r="BT36" s="79"/>
      <c r="BU36" s="79"/>
      <c r="BV36" s="79"/>
      <c r="BW36" s="79"/>
      <c r="BX36" s="79"/>
      <c r="BY36" s="79"/>
      <c r="BZ36" s="79"/>
      <c r="CA36" s="79"/>
    </row>
    <row r="37" spans="5:79" ht="4.9000000000000004" customHeight="1">
      <c r="S37" s="84"/>
      <c r="AT37" s="82"/>
      <c r="AU37" s="82"/>
      <c r="AV37" s="82"/>
      <c r="AW37" s="82"/>
      <c r="AX37" s="82"/>
      <c r="AY37" s="82"/>
      <c r="AZ37" s="82"/>
      <c r="BA37" s="82"/>
      <c r="BB37" s="82"/>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row>
    <row r="38" spans="5:79" ht="15" customHeight="1">
      <c r="E38" s="124" t="s">
        <v>172</v>
      </c>
      <c r="F38" s="15">
        <f>'Form 2E - Design'!G73</f>
        <v>0</v>
      </c>
      <c r="G38" s="32" t="s">
        <v>173</v>
      </c>
      <c r="J38" s="119"/>
      <c r="N38" s="15">
        <f>'Form 2E - Design'!P73</f>
        <v>0</v>
      </c>
      <c r="O38" s="32" t="s">
        <v>174</v>
      </c>
      <c r="S38" s="84"/>
      <c r="X38" s="124" t="s">
        <v>172</v>
      </c>
      <c r="Y38" s="16"/>
      <c r="Z38" s="32" t="s">
        <v>173</v>
      </c>
      <c r="AC38" s="119"/>
      <c r="AG38" s="16"/>
      <c r="AH38" s="32" t="s">
        <v>174</v>
      </c>
      <c r="AM38" s="114">
        <f>IF(AND(ISBLANK(Y38),ISBLANK(AG38),ISBLANK(Y40)),1,2)</f>
        <v>1</v>
      </c>
      <c r="AQ38" s="119" t="s">
        <v>239</v>
      </c>
      <c r="AR38" s="78" t="s">
        <v>259</v>
      </c>
      <c r="AS38" s="78"/>
      <c r="BU38" s="29"/>
      <c r="BV38" s="29"/>
      <c r="BW38" s="29"/>
      <c r="BX38" s="29"/>
      <c r="BY38" s="29"/>
      <c r="BZ38" s="29"/>
      <c r="CA38" s="29"/>
    </row>
    <row r="39" spans="5:79" ht="4.9000000000000004" customHeight="1">
      <c r="S39" s="84"/>
      <c r="BS39" s="79"/>
      <c r="BT39" s="79"/>
      <c r="BU39" s="79"/>
      <c r="BV39" s="79"/>
      <c r="BW39" s="79"/>
      <c r="BX39" s="79"/>
      <c r="BY39" s="79"/>
      <c r="BZ39" s="79"/>
      <c r="CA39" s="79"/>
    </row>
    <row r="40" spans="5:79" ht="15" customHeight="1">
      <c r="F40" s="15">
        <f>'Form 2E - Design'!X73</f>
        <v>0</v>
      </c>
      <c r="G40" s="32" t="s">
        <v>166</v>
      </c>
      <c r="I40" s="124"/>
      <c r="J40" s="163">
        <f>'Form 2E - Design'!AB73</f>
        <v>0</v>
      </c>
      <c r="K40" s="163"/>
      <c r="L40" s="163"/>
      <c r="M40" s="163"/>
      <c r="N40" s="163"/>
      <c r="S40" s="84"/>
      <c r="Y40" s="16"/>
      <c r="Z40" s="32" t="s">
        <v>166</v>
      </c>
      <c r="AB40" s="124"/>
      <c r="AC40" s="133"/>
      <c r="AD40" s="133"/>
      <c r="AE40" s="133"/>
      <c r="AF40" s="133"/>
      <c r="AG40" s="133"/>
      <c r="AM40" s="114">
        <f>IF(ISBLANK(Y40),1,2)</f>
        <v>1</v>
      </c>
      <c r="AQ40" s="119" t="s">
        <v>241</v>
      </c>
      <c r="AR40" s="78" t="s">
        <v>260</v>
      </c>
      <c r="AS40" s="78"/>
      <c r="AT40" s="78"/>
      <c r="AU40" s="78"/>
      <c r="AV40" s="78"/>
      <c r="AW40" s="78"/>
      <c r="AX40" s="78"/>
      <c r="AY40" s="78"/>
      <c r="AZ40" s="78"/>
      <c r="BA40" s="78"/>
      <c r="BB40" s="78"/>
      <c r="BC40"/>
      <c r="BD40"/>
      <c r="BE40"/>
      <c r="BF40"/>
      <c r="BG40"/>
      <c r="BH40"/>
      <c r="BI40"/>
      <c r="BJ40"/>
      <c r="BK40"/>
      <c r="BL40"/>
      <c r="BM40"/>
      <c r="BN40"/>
      <c r="BO40"/>
      <c r="BP40"/>
      <c r="BQ40"/>
      <c r="BR40"/>
      <c r="BT40" s="79"/>
      <c r="BU40" s="79"/>
      <c r="BV40" s="79"/>
      <c r="BW40" s="79"/>
      <c r="BX40" s="79"/>
      <c r="BY40" s="79"/>
      <c r="BZ40" s="79"/>
      <c r="CA40" s="79"/>
    </row>
    <row r="41" spans="5:79" ht="4.9000000000000004" customHeight="1">
      <c r="S41" s="84"/>
      <c r="BS41" s="29"/>
      <c r="BT41" s="29"/>
      <c r="BU41" s="29"/>
      <c r="BV41" s="29"/>
      <c r="BW41" s="29"/>
      <c r="BX41" s="29"/>
      <c r="BY41" s="29"/>
      <c r="BZ41" s="29"/>
      <c r="CA41" s="29"/>
    </row>
    <row r="42" spans="5:79" ht="15" customHeight="1">
      <c r="M42" s="124" t="s">
        <v>261</v>
      </c>
      <c r="N42" s="164">
        <f>'Form 2E - Design'!M81</f>
        <v>0</v>
      </c>
      <c r="O42" s="164"/>
      <c r="P42" s="164"/>
      <c r="Q42" s="5" t="s">
        <v>179</v>
      </c>
      <c r="S42" s="84"/>
      <c r="AF42" s="124" t="s">
        <v>261</v>
      </c>
      <c r="AG42" s="145"/>
      <c r="AH42" s="145"/>
      <c r="AI42" s="145"/>
      <c r="AJ42" s="5" t="s">
        <v>179</v>
      </c>
      <c r="AP42" s="18">
        <v>5</v>
      </c>
      <c r="AQ42" s="78" t="str">
        <f>"Form 3E – Hydrodynamic Separator As-built Certification Form shall be approved by the "&amp;Tables!C22&amp;" prior to:"</f>
        <v>Form 3E – Hydrodynamic Separator As-built Certification Form shall be approved by the City prior to:</v>
      </c>
      <c r="AT42" s="78"/>
      <c r="AU42" s="78"/>
      <c r="AV42" s="78"/>
      <c r="AW42" s="78"/>
      <c r="AX42" s="78"/>
      <c r="AY42" s="78"/>
      <c r="AZ42" s="78"/>
      <c r="BA42" s="78"/>
      <c r="BB42" s="78"/>
      <c r="BC42"/>
      <c r="BD42"/>
      <c r="BE42"/>
      <c r="BF42"/>
      <c r="BG42"/>
      <c r="BH42"/>
      <c r="BI42"/>
      <c r="BJ42"/>
      <c r="BK42"/>
      <c r="BL42"/>
      <c r="BM42"/>
      <c r="BN42"/>
      <c r="BO42"/>
      <c r="BP42"/>
      <c r="BQ42"/>
      <c r="BR42"/>
      <c r="BT42" s="29"/>
      <c r="BU42" s="29"/>
      <c r="BV42" s="29"/>
      <c r="BW42" s="29"/>
      <c r="BX42" s="29"/>
      <c r="BY42" s="29"/>
      <c r="BZ42" s="29"/>
      <c r="CA42" s="29"/>
    </row>
    <row r="43" spans="5:79" ht="15" customHeight="1">
      <c r="M43" s="124" t="s">
        <v>183</v>
      </c>
      <c r="N43" s="166">
        <f>'Form 2E - Design'!M83</f>
        <v>0</v>
      </c>
      <c r="O43" s="166"/>
      <c r="P43" s="166"/>
      <c r="Q43" s="5" t="s">
        <v>179</v>
      </c>
      <c r="S43" s="84"/>
      <c r="AF43" s="124" t="s">
        <v>183</v>
      </c>
      <c r="AG43" s="148"/>
      <c r="AH43" s="148"/>
      <c r="AI43" s="148"/>
      <c r="AJ43" s="5" t="s">
        <v>179</v>
      </c>
      <c r="AQ43" s="119" t="s">
        <v>239</v>
      </c>
      <c r="AR43" s="78" t="s">
        <v>262</v>
      </c>
      <c r="BT43" s="79"/>
      <c r="BU43" s="79"/>
      <c r="BV43" s="79"/>
      <c r="BW43" s="79"/>
      <c r="BX43" s="79"/>
      <c r="BY43" s="79"/>
      <c r="BZ43" s="79"/>
      <c r="CA43" s="79"/>
    </row>
    <row r="44" spans="5:79" ht="4.9000000000000004" customHeight="1">
      <c r="S44" s="84"/>
      <c r="AS44" s="82"/>
      <c r="AT44" s="82"/>
      <c r="AU44" s="82"/>
      <c r="AV44" s="82"/>
      <c r="AW44" s="82"/>
      <c r="AX44" s="82"/>
      <c r="AY44" s="82"/>
      <c r="AZ44" s="82"/>
      <c r="BA44" s="82"/>
      <c r="BB44" s="82"/>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row>
    <row r="45" spans="5:79" ht="15" customHeight="1">
      <c r="I45" s="124" t="s">
        <v>180</v>
      </c>
      <c r="J45" s="164">
        <f>'Form 2E - Design'!AA81</f>
        <v>0</v>
      </c>
      <c r="K45" s="164"/>
      <c r="L45" s="164"/>
      <c r="M45" s="5"/>
      <c r="N45" s="15">
        <f>'Form 2E - Design'!AE81</f>
        <v>0</v>
      </c>
      <c r="O45" s="5" t="s">
        <v>181</v>
      </c>
      <c r="Q45" s="15">
        <f>'Form 2E - Design'!AH81</f>
        <v>0</v>
      </c>
      <c r="R45" s="32" t="s">
        <v>182</v>
      </c>
      <c r="S45" s="84"/>
      <c r="AB45" s="124" t="s">
        <v>180</v>
      </c>
      <c r="AC45" s="145"/>
      <c r="AD45" s="145"/>
      <c r="AE45" s="145"/>
      <c r="AF45" s="5"/>
      <c r="AG45" s="16"/>
      <c r="AH45" s="5" t="s">
        <v>181</v>
      </c>
      <c r="AJ45" s="16"/>
      <c r="AK45" s="32" t="s">
        <v>182</v>
      </c>
      <c r="AM45" s="114">
        <f>IF(AND(ISBLANK(AG45),ISBLANK(AJ45)),1,2)</f>
        <v>1</v>
      </c>
      <c r="AQ45" s="119" t="s">
        <v>241</v>
      </c>
      <c r="AR45" s="78" t="s">
        <v>263</v>
      </c>
      <c r="AS45" s="78"/>
      <c r="AT45" s="78"/>
      <c r="AU45" s="78"/>
      <c r="AV45" s="78"/>
      <c r="AW45" s="78"/>
      <c r="AX45" s="78"/>
      <c r="AY45" s="78"/>
      <c r="AZ45" s="78"/>
      <c r="BA45" s="78"/>
      <c r="BB45" s="78"/>
      <c r="BC45"/>
      <c r="BD45"/>
      <c r="BE45"/>
      <c r="BF45"/>
      <c r="BG45"/>
      <c r="BH45"/>
      <c r="BI45"/>
      <c r="BJ45"/>
      <c r="BK45"/>
      <c r="BL45"/>
      <c r="BM45"/>
      <c r="BN45"/>
      <c r="BO45"/>
      <c r="BP45"/>
      <c r="BQ45"/>
      <c r="BR45"/>
      <c r="BS45" s="79"/>
      <c r="BT45" s="79"/>
      <c r="BU45" s="79"/>
      <c r="BV45" s="79"/>
      <c r="BW45" s="79"/>
      <c r="BX45" s="79"/>
      <c r="BY45" s="79"/>
      <c r="BZ45" s="79"/>
      <c r="CA45" s="79"/>
    </row>
    <row r="46" spans="5:79" ht="4.9000000000000004" customHeight="1">
      <c r="I46" s="124"/>
      <c r="J46" s="5"/>
      <c r="K46" s="5"/>
      <c r="M46" s="5"/>
      <c r="N46" s="5"/>
      <c r="O46" s="5"/>
      <c r="S46" s="84"/>
      <c r="AB46" s="124"/>
      <c r="AC46" s="5"/>
      <c r="AD46" s="5"/>
      <c r="AF46" s="5"/>
      <c r="AG46" s="5"/>
      <c r="AH46" s="5"/>
      <c r="BT46" s="29"/>
      <c r="BU46" s="29"/>
      <c r="BV46" s="29"/>
      <c r="BW46" s="29"/>
      <c r="BX46" s="29"/>
      <c r="BY46" s="29"/>
      <c r="BZ46" s="29"/>
      <c r="CA46" s="29"/>
    </row>
    <row r="47" spans="5:79" ht="15" customHeight="1">
      <c r="I47" s="124" t="s">
        <v>184</v>
      </c>
      <c r="J47" s="164">
        <f>'Form 2E - Design'!AA83</f>
        <v>0</v>
      </c>
      <c r="K47" s="164"/>
      <c r="L47" s="164"/>
      <c r="M47" s="5"/>
      <c r="N47" s="15">
        <f>'Form 2E - Design'!AE83</f>
        <v>0</v>
      </c>
      <c r="O47" s="5" t="s">
        <v>181</v>
      </c>
      <c r="Q47" s="15">
        <f>'Form 2E - Design'!AH83</f>
        <v>0</v>
      </c>
      <c r="R47" s="32" t="s">
        <v>182</v>
      </c>
      <c r="S47" s="84"/>
      <c r="AB47" s="124" t="s">
        <v>184</v>
      </c>
      <c r="AC47" s="145"/>
      <c r="AD47" s="145"/>
      <c r="AE47" s="145"/>
      <c r="AF47" s="5"/>
      <c r="AG47" s="16"/>
      <c r="AH47" s="5" t="s">
        <v>181</v>
      </c>
      <c r="AJ47" s="16"/>
      <c r="AK47" s="32" t="s">
        <v>182</v>
      </c>
      <c r="AM47" s="114">
        <f>IF(AND(ISBLANK(AG47),ISBLANK(AJ47)),1,2)</f>
        <v>1</v>
      </c>
      <c r="AS47" s="78"/>
      <c r="AT47" s="78"/>
      <c r="AU47" s="78"/>
      <c r="AV47" s="78"/>
      <c r="AW47" s="78"/>
      <c r="AX47" s="78"/>
      <c r="AY47" s="78"/>
      <c r="AZ47" s="78"/>
      <c r="BA47" s="78"/>
      <c r="BB47" s="78"/>
      <c r="BC47"/>
      <c r="BD47"/>
      <c r="BE47"/>
      <c r="BF47"/>
      <c r="BG47"/>
      <c r="BH47"/>
      <c r="BI47"/>
      <c r="BJ47"/>
      <c r="BK47"/>
      <c r="BL47"/>
      <c r="BM47"/>
      <c r="BN47"/>
      <c r="BO47"/>
      <c r="BP47"/>
      <c r="BQ47"/>
      <c r="BR47"/>
      <c r="BT47" s="29"/>
      <c r="BU47" s="29"/>
      <c r="BV47" s="29"/>
      <c r="BW47" s="29"/>
      <c r="BX47" s="29"/>
      <c r="BY47" s="29"/>
      <c r="BZ47" s="29"/>
      <c r="CA47" s="29"/>
    </row>
    <row r="48" spans="5:79" ht="4.9000000000000004" customHeight="1">
      <c r="S48" s="84"/>
      <c r="BT48" s="29"/>
      <c r="BU48" s="29"/>
      <c r="BV48" s="29"/>
      <c r="BW48" s="29"/>
      <c r="BX48" s="29"/>
      <c r="BY48" s="29"/>
      <c r="BZ48" s="29"/>
      <c r="CA48" s="29"/>
    </row>
    <row r="49" spans="1:79" ht="15" customHeight="1">
      <c r="A49" s="5" t="s">
        <v>185</v>
      </c>
      <c r="S49" s="84"/>
      <c r="T49" s="5" t="s">
        <v>264</v>
      </c>
      <c r="BS49" s="29"/>
      <c r="BT49" s="29"/>
      <c r="BU49" s="29"/>
      <c r="BV49" s="29"/>
      <c r="BW49" s="29"/>
      <c r="BX49" s="29"/>
      <c r="BY49" s="29"/>
      <c r="BZ49" s="29"/>
      <c r="CA49" s="29"/>
    </row>
    <row r="50" spans="1:79" ht="4.9000000000000004" customHeight="1">
      <c r="S50" s="84"/>
      <c r="BT50" s="29"/>
      <c r="BU50" s="29"/>
      <c r="BV50" s="29"/>
      <c r="BW50" s="29"/>
      <c r="BX50" s="29"/>
      <c r="BY50" s="29"/>
      <c r="BZ50" s="29"/>
      <c r="CA50" s="29"/>
    </row>
    <row r="51" spans="1:79" ht="15" customHeight="1">
      <c r="B51" s="15">
        <f>'Form 2E - Design'!J85</f>
        <v>0</v>
      </c>
      <c r="C51" s="32" t="s">
        <v>186</v>
      </c>
      <c r="H51" s="15">
        <f>'Form 2E - Design'!P85</f>
        <v>0</v>
      </c>
      <c r="I51" s="32" t="s">
        <v>187</v>
      </c>
      <c r="S51" s="84"/>
      <c r="U51" s="16"/>
      <c r="V51" s="32" t="s">
        <v>186</v>
      </c>
      <c r="AA51" s="16"/>
      <c r="AB51" s="32" t="s">
        <v>187</v>
      </c>
      <c r="AM51" s="114">
        <f>IF(AND(ISBLANK(U51),ISBLANK(AA51),ISBLANK(U53),ISBLANK(AA53)),1,2)</f>
        <v>1</v>
      </c>
      <c r="BT51" s="29"/>
      <c r="BU51" s="29"/>
      <c r="BV51" s="29"/>
      <c r="BW51" s="29"/>
      <c r="BX51" s="29"/>
      <c r="BY51" s="29"/>
      <c r="BZ51" s="29"/>
      <c r="CA51" s="29"/>
    </row>
    <row r="52" spans="1:79" ht="4.9000000000000004" customHeight="1">
      <c r="S52" s="84"/>
      <c r="BT52" s="29"/>
      <c r="BU52" s="29"/>
      <c r="BV52" s="29"/>
      <c r="BW52" s="29"/>
      <c r="BX52" s="29"/>
      <c r="BY52" s="29"/>
      <c r="BZ52" s="29"/>
      <c r="CA52" s="29"/>
    </row>
    <row r="53" spans="1:79" ht="15" customHeight="1">
      <c r="B53" s="15">
        <f>'Form 2E - Design'!W85</f>
        <v>0</v>
      </c>
      <c r="C53" s="32" t="s">
        <v>188</v>
      </c>
      <c r="H53" s="15">
        <f>'Form 2E - Design'!J87</f>
        <v>0</v>
      </c>
      <c r="I53" s="32" t="s">
        <v>166</v>
      </c>
      <c r="K53" s="124"/>
      <c r="L53" s="163">
        <f>'Form 2E - Design'!N87</f>
        <v>0</v>
      </c>
      <c r="M53" s="163"/>
      <c r="N53" s="163"/>
      <c r="O53" s="163"/>
      <c r="P53" s="163"/>
      <c r="S53" s="84"/>
      <c r="U53" s="16"/>
      <c r="V53" s="32" t="s">
        <v>188</v>
      </c>
      <c r="AA53" s="16"/>
      <c r="AB53" s="32" t="s">
        <v>166</v>
      </c>
      <c r="AD53" s="124"/>
      <c r="AE53" s="133"/>
      <c r="AF53" s="133"/>
      <c r="AG53" s="133"/>
      <c r="AH53" s="133"/>
      <c r="AI53" s="133"/>
      <c r="AM53" s="114">
        <f>IF(ISBLANK(AA53),1,2)</f>
        <v>1</v>
      </c>
      <c r="AQ53" s="119"/>
      <c r="AR53" s="78"/>
      <c r="AS53" s="78"/>
      <c r="AT53" s="78"/>
      <c r="AU53" s="78"/>
      <c r="AV53" s="78"/>
      <c r="AW53" s="78"/>
      <c r="AX53" s="78"/>
      <c r="AY53" s="78"/>
      <c r="AZ53" s="78"/>
      <c r="BA53" s="78"/>
      <c r="BB53" s="78"/>
      <c r="BC53"/>
      <c r="BD53"/>
      <c r="BE53"/>
      <c r="BF53"/>
      <c r="BG53"/>
      <c r="BH53"/>
      <c r="BI53"/>
      <c r="BJ53"/>
      <c r="BK53"/>
      <c r="BL53"/>
      <c r="BM53"/>
      <c r="BN53"/>
      <c r="BO53"/>
      <c r="BP53"/>
      <c r="BQ53"/>
      <c r="BR53"/>
      <c r="BT53" s="29"/>
      <c r="BU53" s="29"/>
      <c r="BV53" s="29"/>
      <c r="BW53" s="29"/>
      <c r="BX53" s="29"/>
      <c r="BY53" s="29"/>
      <c r="BZ53" s="29"/>
      <c r="CA53" s="29"/>
    </row>
    <row r="54" spans="1:79" ht="4.9000000000000004" customHeight="1">
      <c r="S54" s="84"/>
      <c r="BT54" s="29"/>
      <c r="BU54" s="29"/>
      <c r="BV54" s="29"/>
      <c r="BW54" s="29"/>
      <c r="BX54" s="29"/>
      <c r="BY54" s="29"/>
      <c r="BZ54" s="29"/>
      <c r="CA54" s="29"/>
    </row>
    <row r="55" spans="1:79" ht="15" customHeight="1">
      <c r="A55" s="32" t="s">
        <v>189</v>
      </c>
      <c r="E55" s="124"/>
      <c r="S55" s="84"/>
      <c r="T55" s="32" t="s">
        <v>265</v>
      </c>
      <c r="X55" s="124"/>
      <c r="AQ55" s="119"/>
      <c r="AR55" s="78"/>
      <c r="AS55" s="78"/>
      <c r="AT55" s="78"/>
      <c r="AU55" s="78"/>
      <c r="AV55" s="78"/>
      <c r="AW55" s="78"/>
      <c r="AX55" s="78"/>
      <c r="AY55" s="78"/>
      <c r="AZ55" s="78"/>
      <c r="BA55" s="78"/>
      <c r="BB55" s="78"/>
      <c r="BC55"/>
      <c r="BD55"/>
      <c r="BE55"/>
      <c r="BF55"/>
      <c r="BG55"/>
      <c r="BH55"/>
      <c r="BI55"/>
      <c r="BJ55"/>
      <c r="BK55"/>
      <c r="BL55"/>
      <c r="BM55"/>
      <c r="BN55"/>
      <c r="BO55"/>
      <c r="BP55"/>
      <c r="BQ55"/>
      <c r="BR55"/>
      <c r="BT55" s="29"/>
      <c r="BU55" s="29"/>
      <c r="BV55" s="29"/>
      <c r="BW55" s="29"/>
      <c r="BX55" s="29"/>
      <c r="BY55" s="29"/>
      <c r="BZ55" s="29"/>
      <c r="CA55" s="29"/>
    </row>
    <row r="56" spans="1:79" ht="15" customHeight="1">
      <c r="E56" s="124" t="s">
        <v>190</v>
      </c>
      <c r="F56" s="163">
        <f>'Form 2E - Design'!G90</f>
        <v>0</v>
      </c>
      <c r="G56" s="163"/>
      <c r="H56" s="163"/>
      <c r="I56" s="163"/>
      <c r="J56" s="78"/>
      <c r="K56" s="78"/>
      <c r="L56" s="78"/>
      <c r="M56" s="124" t="s">
        <v>191</v>
      </c>
      <c r="N56" s="163">
        <f>'Form 2E - Design'!O90</f>
        <v>0</v>
      </c>
      <c r="O56" s="163"/>
      <c r="P56" s="163"/>
      <c r="S56" s="84"/>
      <c r="X56" s="124" t="s">
        <v>190</v>
      </c>
      <c r="Y56" s="133"/>
      <c r="Z56" s="133"/>
      <c r="AA56" s="133"/>
      <c r="AB56" s="133"/>
      <c r="AC56" s="78"/>
      <c r="AD56" s="78"/>
      <c r="AE56" s="78"/>
      <c r="AF56" s="124" t="s">
        <v>191</v>
      </c>
      <c r="AG56" s="133"/>
      <c r="AH56" s="133"/>
      <c r="AI56" s="133"/>
      <c r="AQ56" s="119"/>
      <c r="AR56" s="78"/>
      <c r="AS56" s="78"/>
      <c r="AT56" s="78"/>
      <c r="AU56" s="78"/>
      <c r="AV56" s="78"/>
      <c r="AW56" s="78"/>
      <c r="AX56" s="78"/>
      <c r="AY56" s="78"/>
      <c r="AZ56" s="78"/>
      <c r="BA56" s="78"/>
      <c r="BB56" s="78"/>
      <c r="BC56"/>
      <c r="BD56"/>
      <c r="BE56"/>
      <c r="BF56"/>
      <c r="BG56"/>
      <c r="BH56"/>
      <c r="BI56"/>
      <c r="BJ56"/>
      <c r="BK56"/>
      <c r="BL56"/>
      <c r="BM56"/>
      <c r="BN56"/>
      <c r="BO56"/>
      <c r="BP56"/>
      <c r="BQ56"/>
      <c r="BR56"/>
      <c r="BT56" s="29"/>
      <c r="BU56" s="29"/>
      <c r="BV56" s="29"/>
      <c r="BW56" s="29"/>
      <c r="BX56" s="29"/>
      <c r="BY56" s="29"/>
      <c r="BZ56" s="29"/>
      <c r="CA56" s="29"/>
    </row>
    <row r="57" spans="1:79" ht="15" customHeight="1">
      <c r="E57" s="124" t="s">
        <v>192</v>
      </c>
      <c r="F57" s="166">
        <f>'Form 2E - Design'!G91</f>
        <v>0</v>
      </c>
      <c r="G57" s="166"/>
      <c r="H57" s="166"/>
      <c r="I57" s="32" t="s">
        <v>193</v>
      </c>
      <c r="K57" s="34"/>
      <c r="S57" s="84"/>
      <c r="X57" s="124" t="s">
        <v>192</v>
      </c>
      <c r="Y57" s="148"/>
      <c r="Z57" s="148"/>
      <c r="AA57" s="148"/>
      <c r="AB57" s="32" t="s">
        <v>193</v>
      </c>
      <c r="AD57" s="34"/>
      <c r="AM57" s="114">
        <f>IF(ISBLANK(Y57),1,2)</f>
        <v>1</v>
      </c>
      <c r="BT57" s="29"/>
      <c r="BU57" s="29"/>
      <c r="BV57" s="29"/>
      <c r="BW57" s="29"/>
      <c r="BX57" s="29"/>
      <c r="BY57" s="29"/>
      <c r="BZ57" s="29"/>
      <c r="CA57" s="29"/>
    </row>
    <row r="58" spans="1:79" ht="15" customHeight="1">
      <c r="E58" s="124" t="s">
        <v>194</v>
      </c>
      <c r="F58" s="166">
        <f>'Form 2E - Design'!G92</f>
        <v>0</v>
      </c>
      <c r="G58" s="166"/>
      <c r="H58" s="166"/>
      <c r="I58" s="32" t="s">
        <v>193</v>
      </c>
      <c r="K58" s="34"/>
      <c r="M58" s="124" t="s">
        <v>195</v>
      </c>
      <c r="N58" s="164">
        <f>'Form 2E - Design'!O92</f>
        <v>0</v>
      </c>
      <c r="O58" s="164"/>
      <c r="P58" s="164"/>
      <c r="Q58" s="32" t="s">
        <v>193</v>
      </c>
      <c r="S58" s="84"/>
      <c r="X58" s="124" t="s">
        <v>194</v>
      </c>
      <c r="Y58" s="148"/>
      <c r="Z58" s="148"/>
      <c r="AA58" s="148"/>
      <c r="AB58" s="32" t="s">
        <v>193</v>
      </c>
      <c r="AD58" s="34"/>
      <c r="AF58" s="124" t="s">
        <v>195</v>
      </c>
      <c r="AG58" s="145"/>
      <c r="AH58" s="145"/>
      <c r="AI58" s="145"/>
      <c r="AJ58" s="32" t="s">
        <v>193</v>
      </c>
      <c r="AM58" s="114">
        <f>IF(AND(ISBLANK(Y58),ISBLANK(AG58)),1,2)</f>
        <v>1</v>
      </c>
      <c r="BT58" s="29"/>
      <c r="BU58" s="29"/>
      <c r="BV58" s="29"/>
      <c r="BW58" s="29"/>
      <c r="BX58" s="29"/>
      <c r="BY58" s="29"/>
      <c r="BZ58" s="29"/>
      <c r="CA58" s="29"/>
    </row>
    <row r="59" spans="1:79" ht="15" customHeight="1">
      <c r="E59" s="124" t="s">
        <v>196</v>
      </c>
      <c r="F59" s="166">
        <f>'Form 2E - Design'!G93</f>
        <v>0</v>
      </c>
      <c r="G59" s="166"/>
      <c r="H59" s="166"/>
      <c r="I59" s="32" t="s">
        <v>193</v>
      </c>
      <c r="K59" s="34"/>
      <c r="M59" s="124" t="s">
        <v>197</v>
      </c>
      <c r="N59" s="166">
        <f>'Form 2E - Design'!O93</f>
        <v>0</v>
      </c>
      <c r="O59" s="166"/>
      <c r="P59" s="166"/>
      <c r="Q59" s="32" t="s">
        <v>193</v>
      </c>
      <c r="S59" s="84"/>
      <c r="X59" s="124" t="s">
        <v>196</v>
      </c>
      <c r="Y59" s="148"/>
      <c r="Z59" s="148"/>
      <c r="AA59" s="148"/>
      <c r="AB59" s="32" t="s">
        <v>193</v>
      </c>
      <c r="AD59" s="34"/>
      <c r="AF59" s="124" t="s">
        <v>197</v>
      </c>
      <c r="AG59" s="148"/>
      <c r="AH59" s="148"/>
      <c r="AI59" s="148"/>
      <c r="AJ59" s="32" t="s">
        <v>193</v>
      </c>
      <c r="BT59" s="29"/>
      <c r="BU59" s="29"/>
      <c r="BV59" s="29"/>
      <c r="BW59" s="29"/>
      <c r="BX59" s="29"/>
      <c r="BY59" s="29"/>
      <c r="BZ59" s="29"/>
      <c r="CA59" s="29"/>
    </row>
    <row r="60" spans="1:79" ht="15" customHeight="1">
      <c r="BT60" s="29"/>
      <c r="BU60" s="29"/>
      <c r="BV60" s="29"/>
      <c r="BW60" s="29"/>
      <c r="BX60" s="29"/>
      <c r="BY60" s="29"/>
      <c r="BZ60" s="29"/>
      <c r="CA60" s="29"/>
    </row>
    <row r="61" spans="1:79" ht="15" customHeight="1">
      <c r="BT61" s="29"/>
      <c r="BU61" s="29"/>
      <c r="BV61" s="29"/>
      <c r="BW61" s="29"/>
      <c r="BX61" s="29"/>
      <c r="BY61" s="29"/>
      <c r="BZ61" s="29"/>
      <c r="CA61" s="29"/>
    </row>
    <row r="62" spans="1:79" ht="15" customHeight="1">
      <c r="BT62" s="29"/>
      <c r="BU62" s="29"/>
      <c r="BV62" s="29"/>
      <c r="BW62" s="29"/>
      <c r="BX62" s="29"/>
      <c r="BY62" s="29"/>
      <c r="BZ62" s="29"/>
      <c r="CA62" s="29"/>
    </row>
    <row r="63" spans="1:79" ht="15" customHeight="1">
      <c r="BT63" s="29"/>
      <c r="BU63" s="29"/>
      <c r="BV63" s="29"/>
      <c r="BW63" s="29"/>
      <c r="BX63" s="29"/>
      <c r="BY63" s="29"/>
      <c r="BZ63" s="29"/>
      <c r="CA63" s="29"/>
    </row>
    <row r="64" spans="1:79" ht="15" customHeight="1">
      <c r="AK64" s="34"/>
      <c r="BT64" s="29"/>
      <c r="BU64" s="29"/>
      <c r="BV64" s="29"/>
      <c r="BW64" s="29"/>
      <c r="BX64" s="29"/>
      <c r="BY64" s="29"/>
      <c r="BZ64" s="29"/>
      <c r="CA64" s="29"/>
    </row>
    <row r="65" spans="1:79" ht="15" customHeight="1">
      <c r="B65" s="134">
        <f>Tables!$C$13</f>
        <v>45031</v>
      </c>
      <c r="C65" s="134"/>
      <c r="D65" s="134"/>
      <c r="E65" s="134"/>
      <c r="F65" s="134"/>
      <c r="G65" s="134"/>
      <c r="H65" s="134"/>
      <c r="R65" s="135" t="s">
        <v>266</v>
      </c>
      <c r="S65" s="135"/>
      <c r="T65" s="135"/>
      <c r="U65" s="135"/>
      <c r="AK65" s="34"/>
      <c r="BT65" s="29"/>
      <c r="BU65" s="29"/>
      <c r="BV65" s="29"/>
      <c r="BW65" s="29"/>
      <c r="BX65" s="29"/>
      <c r="BY65" s="29"/>
      <c r="BZ65" s="29"/>
      <c r="CA65" s="29"/>
    </row>
    <row r="66" spans="1:79" ht="15" customHeight="1">
      <c r="C66" s="124" t="s">
        <v>159</v>
      </c>
      <c r="D66" s="129">
        <f>IF(ISBLANK($E$17),"",$E$17)</f>
        <v>0</v>
      </c>
      <c r="E66" s="129"/>
      <c r="F66" s="129"/>
      <c r="G66" s="129"/>
      <c r="H66" s="129"/>
      <c r="I66" s="129"/>
      <c r="J66" s="129"/>
      <c r="K66" s="129"/>
      <c r="L66" s="129"/>
      <c r="M66" s="129"/>
      <c r="N66" s="129"/>
      <c r="O66" s="129"/>
      <c r="P66" s="129"/>
      <c r="Q66" s="129"/>
      <c r="R66" s="129"/>
      <c r="S66" s="129"/>
      <c r="T66" s="129"/>
      <c r="U66" s="129"/>
      <c r="V66" s="129"/>
      <c r="W66" s="129"/>
      <c r="X66" s="129"/>
      <c r="Y66" s="129"/>
      <c r="Z66" s="129"/>
      <c r="AA66" s="38"/>
      <c r="AB66" s="38"/>
      <c r="AC66" s="38"/>
      <c r="AF66" s="124" t="s">
        <v>99</v>
      </c>
      <c r="AG66" s="130">
        <f>$AF$17</f>
        <v>0</v>
      </c>
      <c r="AH66" s="130"/>
      <c r="AI66" s="130"/>
      <c r="AJ66" s="130"/>
      <c r="AK66" s="130"/>
      <c r="BT66" s="29"/>
      <c r="BU66" s="29"/>
      <c r="BV66" s="29"/>
      <c r="BW66" s="29"/>
      <c r="BX66" s="29"/>
      <c r="BY66" s="29"/>
      <c r="BZ66" s="29"/>
      <c r="CA66" s="29"/>
    </row>
    <row r="67" spans="1:79" ht="15" customHeight="1">
      <c r="H67" s="39"/>
      <c r="I67" s="39"/>
      <c r="J67" s="124"/>
      <c r="K67" s="124"/>
      <c r="L67" s="124"/>
      <c r="M67" s="39"/>
      <c r="N67" s="38"/>
      <c r="O67" s="38"/>
      <c r="P67" s="38"/>
      <c r="Q67" s="38"/>
      <c r="R67" s="38"/>
      <c r="S67" s="38"/>
      <c r="T67" s="38"/>
      <c r="U67" s="38"/>
      <c r="V67" s="38"/>
      <c r="W67" s="38"/>
      <c r="X67" s="38"/>
      <c r="Y67" s="38"/>
      <c r="Z67" s="38"/>
      <c r="AA67" s="38"/>
      <c r="AB67" s="38"/>
      <c r="AC67" s="38"/>
      <c r="AF67" s="124" t="s">
        <v>121</v>
      </c>
      <c r="AG67" s="167">
        <f>IF(ISBLANK($AF$18),"",$AF$18)</f>
        <v>0</v>
      </c>
      <c r="AH67" s="167"/>
      <c r="AI67" s="167"/>
      <c r="AJ67" s="167"/>
      <c r="AK67" s="167"/>
      <c r="BT67" s="29"/>
      <c r="BU67" s="29"/>
      <c r="BV67" s="29"/>
      <c r="BW67" s="29"/>
      <c r="BX67" s="29"/>
      <c r="BY67" s="29"/>
      <c r="BZ67" s="29"/>
      <c r="CA67" s="29"/>
    </row>
    <row r="68" spans="1:79" ht="15" customHeight="1">
      <c r="F68" s="135" t="s">
        <v>1</v>
      </c>
      <c r="G68" s="135"/>
      <c r="H68" s="135"/>
      <c r="I68" s="34"/>
      <c r="J68" s="135" t="s">
        <v>198</v>
      </c>
      <c r="K68" s="135"/>
      <c r="L68" s="135"/>
      <c r="M68" s="135"/>
      <c r="O68" s="135" t="s">
        <v>199</v>
      </c>
      <c r="P68" s="135"/>
      <c r="Q68" s="135"/>
      <c r="R68" s="135"/>
      <c r="S68" s="84"/>
      <c r="Y68" s="135" t="s">
        <v>1</v>
      </c>
      <c r="Z68" s="135"/>
      <c r="AA68" s="135"/>
      <c r="AB68" s="34"/>
      <c r="AC68" s="135" t="s">
        <v>198</v>
      </c>
      <c r="AD68" s="135"/>
      <c r="AE68" s="135"/>
      <c r="AF68" s="135"/>
      <c r="AH68" s="135" t="s">
        <v>199</v>
      </c>
      <c r="AI68" s="135"/>
      <c r="AJ68" s="135"/>
      <c r="AK68" s="135"/>
      <c r="BT68" s="29"/>
      <c r="BU68" s="29"/>
      <c r="BV68" s="29"/>
      <c r="BW68" s="29"/>
      <c r="BX68" s="29"/>
      <c r="BY68" s="29"/>
      <c r="BZ68" s="29"/>
      <c r="CA68" s="29"/>
    </row>
    <row r="69" spans="1:79" ht="15" customHeight="1">
      <c r="E69" s="124" t="s">
        <v>200</v>
      </c>
      <c r="F69" s="163">
        <f>'Form 2E - Design'!G96</f>
        <v>0</v>
      </c>
      <c r="G69" s="163"/>
      <c r="H69" s="163"/>
      <c r="I69" s="34"/>
      <c r="J69" s="164">
        <f>'Form 2E - Design'!K96</f>
        <v>0</v>
      </c>
      <c r="K69" s="164"/>
      <c r="L69" s="164"/>
      <c r="M69" s="32" t="s">
        <v>201</v>
      </c>
      <c r="O69" s="164">
        <f>'Form 2E - Design'!P96</f>
        <v>0</v>
      </c>
      <c r="P69" s="164"/>
      <c r="Q69" s="164"/>
      <c r="R69" s="32" t="s">
        <v>193</v>
      </c>
      <c r="S69" s="84"/>
      <c r="X69" s="124" t="s">
        <v>200</v>
      </c>
      <c r="Y69" s="133"/>
      <c r="Z69" s="133"/>
      <c r="AA69" s="133"/>
      <c r="AB69" s="34"/>
      <c r="AC69" s="145"/>
      <c r="AD69" s="145"/>
      <c r="AE69" s="145"/>
      <c r="AF69" s="32" t="s">
        <v>201</v>
      </c>
      <c r="AH69" s="145"/>
      <c r="AI69" s="145"/>
      <c r="AJ69" s="145"/>
      <c r="AK69" s="32" t="s">
        <v>193</v>
      </c>
      <c r="AM69" s="114">
        <f>IF(ISBLANK(Y69),1,2)</f>
        <v>1</v>
      </c>
      <c r="BT69" s="29"/>
      <c r="BU69" s="29"/>
      <c r="BV69" s="29"/>
      <c r="BW69" s="29"/>
      <c r="BX69" s="29"/>
      <c r="BY69" s="29"/>
      <c r="BZ69" s="29"/>
      <c r="CA69" s="29"/>
    </row>
    <row r="70" spans="1:79" ht="15" customHeight="1">
      <c r="E70" s="124" t="s">
        <v>202</v>
      </c>
      <c r="F70" s="165">
        <f>'Form 2E - Design'!G97</f>
        <v>0</v>
      </c>
      <c r="G70" s="165"/>
      <c r="H70" s="165"/>
      <c r="I70" s="34"/>
      <c r="J70" s="166">
        <f>'Form 2E - Design'!K97</f>
        <v>0</v>
      </c>
      <c r="K70" s="166"/>
      <c r="L70" s="166"/>
      <c r="M70" s="32" t="s">
        <v>201</v>
      </c>
      <c r="O70" s="166">
        <f>'Form 2E - Design'!P97</f>
        <v>0</v>
      </c>
      <c r="P70" s="166"/>
      <c r="Q70" s="166"/>
      <c r="R70" s="32" t="s">
        <v>193</v>
      </c>
      <c r="S70" s="84"/>
      <c r="X70" s="124" t="s">
        <v>202</v>
      </c>
      <c r="Y70" s="133"/>
      <c r="Z70" s="133"/>
      <c r="AA70" s="133"/>
      <c r="AB70" s="34"/>
      <c r="AC70" s="148"/>
      <c r="AD70" s="148"/>
      <c r="AE70" s="148"/>
      <c r="AF70" s="32" t="s">
        <v>201</v>
      </c>
      <c r="AH70" s="148"/>
      <c r="AI70" s="148"/>
      <c r="AJ70" s="148"/>
      <c r="AK70" s="32" t="s">
        <v>193</v>
      </c>
      <c r="AM70" s="114">
        <f t="shared" ref="AM70:AM73" si="0">IF(ISBLANK(Y70),1,2)</f>
        <v>1</v>
      </c>
      <c r="BT70" s="29"/>
      <c r="BU70" s="29"/>
      <c r="BV70" s="29"/>
      <c r="BW70" s="29"/>
      <c r="BX70" s="29"/>
      <c r="BY70" s="29"/>
      <c r="BZ70" s="29"/>
      <c r="CA70" s="29"/>
    </row>
    <row r="71" spans="1:79" ht="15" customHeight="1">
      <c r="E71" s="124" t="s">
        <v>203</v>
      </c>
      <c r="F71" s="165">
        <f>'Form 2E - Design'!G98</f>
        <v>0</v>
      </c>
      <c r="G71" s="165"/>
      <c r="H71" s="165"/>
      <c r="I71" s="34"/>
      <c r="J71" s="166">
        <f>'Form 2E - Design'!K98</f>
        <v>0</v>
      </c>
      <c r="K71" s="166"/>
      <c r="L71" s="166"/>
      <c r="M71" s="32" t="s">
        <v>201</v>
      </c>
      <c r="O71" s="166">
        <f>'Form 2E - Design'!P98</f>
        <v>0</v>
      </c>
      <c r="P71" s="166"/>
      <c r="Q71" s="166"/>
      <c r="R71" s="32" t="s">
        <v>193</v>
      </c>
      <c r="S71" s="84"/>
      <c r="X71" s="124" t="s">
        <v>203</v>
      </c>
      <c r="Y71" s="133"/>
      <c r="Z71" s="133"/>
      <c r="AA71" s="133"/>
      <c r="AB71" s="34"/>
      <c r="AC71" s="148"/>
      <c r="AD71" s="148"/>
      <c r="AE71" s="148"/>
      <c r="AF71" s="32" t="s">
        <v>201</v>
      </c>
      <c r="AH71" s="148"/>
      <c r="AI71" s="148"/>
      <c r="AJ71" s="148"/>
      <c r="AK71" s="32" t="s">
        <v>193</v>
      </c>
      <c r="AM71" s="114">
        <f t="shared" si="0"/>
        <v>1</v>
      </c>
      <c r="BT71" s="29"/>
      <c r="BU71" s="29"/>
      <c r="BV71" s="29"/>
      <c r="BW71" s="29"/>
      <c r="BX71" s="29"/>
      <c r="BY71" s="29"/>
      <c r="BZ71" s="29"/>
      <c r="CA71" s="29"/>
    </row>
    <row r="72" spans="1:79" ht="15" customHeight="1">
      <c r="E72" s="124" t="s">
        <v>204</v>
      </c>
      <c r="F72" s="165">
        <f>'Form 2E - Design'!G99</f>
        <v>0</v>
      </c>
      <c r="G72" s="165"/>
      <c r="H72" s="165"/>
      <c r="I72" s="34"/>
      <c r="J72" s="166">
        <f>'Form 2E - Design'!K99</f>
        <v>0</v>
      </c>
      <c r="K72" s="166"/>
      <c r="L72" s="166"/>
      <c r="M72" s="32" t="s">
        <v>201</v>
      </c>
      <c r="O72" s="166">
        <f>'Form 2E - Design'!P99</f>
        <v>0</v>
      </c>
      <c r="P72" s="166"/>
      <c r="Q72" s="166"/>
      <c r="R72" s="32" t="s">
        <v>193</v>
      </c>
      <c r="S72" s="84"/>
      <c r="X72" s="124" t="s">
        <v>204</v>
      </c>
      <c r="Y72" s="133"/>
      <c r="Z72" s="133"/>
      <c r="AA72" s="133"/>
      <c r="AB72" s="34"/>
      <c r="AC72" s="148"/>
      <c r="AD72" s="148"/>
      <c r="AE72" s="148"/>
      <c r="AF72" s="32" t="s">
        <v>201</v>
      </c>
      <c r="AH72" s="148"/>
      <c r="AI72" s="148"/>
      <c r="AJ72" s="148"/>
      <c r="AK72" s="32" t="s">
        <v>193</v>
      </c>
      <c r="AM72" s="114">
        <f t="shared" si="0"/>
        <v>1</v>
      </c>
      <c r="BS72"/>
      <c r="BT72" s="29"/>
      <c r="BU72" s="29"/>
      <c r="BV72" s="29"/>
      <c r="BW72" s="29"/>
      <c r="BX72" s="29"/>
      <c r="BY72" s="29"/>
      <c r="BZ72" s="29"/>
      <c r="CA72" s="29"/>
    </row>
    <row r="73" spans="1:79" ht="15" customHeight="1">
      <c r="E73" s="124" t="s">
        <v>205</v>
      </c>
      <c r="F73" s="165">
        <f>'Form 2E - Design'!G100</f>
        <v>0</v>
      </c>
      <c r="G73" s="165"/>
      <c r="H73" s="165"/>
      <c r="I73" s="34"/>
      <c r="J73" s="166">
        <f>'Form 2E - Design'!K100</f>
        <v>0</v>
      </c>
      <c r="K73" s="166"/>
      <c r="L73" s="166"/>
      <c r="M73" s="32" t="s">
        <v>201</v>
      </c>
      <c r="O73" s="166">
        <f>'Form 2E - Design'!P100</f>
        <v>0</v>
      </c>
      <c r="P73" s="166"/>
      <c r="Q73" s="166"/>
      <c r="R73" s="32" t="s">
        <v>193</v>
      </c>
      <c r="S73" s="84"/>
      <c r="X73" s="124" t="s">
        <v>205</v>
      </c>
      <c r="Y73" s="133"/>
      <c r="Z73" s="133"/>
      <c r="AA73" s="133"/>
      <c r="AB73" s="34"/>
      <c r="AC73" s="148"/>
      <c r="AD73" s="148"/>
      <c r="AE73" s="148"/>
      <c r="AF73" s="32" t="s">
        <v>201</v>
      </c>
      <c r="AH73" s="148"/>
      <c r="AI73" s="148"/>
      <c r="AJ73" s="148"/>
      <c r="AK73" s="32" t="s">
        <v>193</v>
      </c>
      <c r="AM73" s="114">
        <f t="shared" si="0"/>
        <v>1</v>
      </c>
      <c r="AP73" s="28"/>
      <c r="BS73" s="29"/>
      <c r="BT73" s="29"/>
      <c r="BU73" s="29"/>
      <c r="BV73" s="29"/>
      <c r="BW73" s="29"/>
      <c r="BX73" s="29"/>
      <c r="BY73" s="29"/>
      <c r="BZ73" s="29"/>
      <c r="CA73" s="29"/>
    </row>
    <row r="74" spans="1:79" ht="4.9000000000000004" customHeight="1">
      <c r="B74" s="124"/>
      <c r="C74" s="124"/>
      <c r="D74" s="124"/>
      <c r="E74" s="124"/>
      <c r="F74" s="124"/>
      <c r="G74" s="124"/>
      <c r="J74" s="34"/>
      <c r="K74" s="34"/>
      <c r="L74" s="34"/>
      <c r="N74" s="34"/>
      <c r="O74" s="34"/>
      <c r="P74" s="34"/>
      <c r="R74" s="34"/>
      <c r="S74" s="34"/>
      <c r="T74" s="34"/>
      <c r="AA74" s="34"/>
      <c r="AB74" s="34"/>
      <c r="AC74" s="34"/>
      <c r="AE74" s="34"/>
      <c r="AF74" s="34"/>
      <c r="AG74" s="34"/>
      <c r="AI74" s="34"/>
      <c r="AJ74" s="34"/>
      <c r="AK74" s="34"/>
      <c r="AP74" s="28"/>
      <c r="BS74" s="29"/>
      <c r="BT74" s="29"/>
      <c r="BU74" s="29"/>
      <c r="BV74" s="29"/>
      <c r="BW74" s="29"/>
      <c r="BX74" s="29"/>
      <c r="BY74" s="29"/>
      <c r="BZ74" s="29"/>
      <c r="CA74" s="29"/>
    </row>
    <row r="75" spans="1:79" s="3" customFormat="1" ht="15" customHeight="1">
      <c r="A75" s="176" t="s">
        <v>206</v>
      </c>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86"/>
      <c r="AN75" s="86"/>
      <c r="BS75" s="29"/>
    </row>
    <row r="76" spans="1:79" ht="15" customHeight="1">
      <c r="B76" s="1" t="s">
        <v>250</v>
      </c>
      <c r="C76" s="1"/>
      <c r="D76" s="1"/>
      <c r="E76" s="1"/>
      <c r="F76" s="1"/>
      <c r="H76" s="35" t="s">
        <v>207</v>
      </c>
      <c r="I76" s="172">
        <f>'Form 2E - Design'!O102</f>
        <v>0</v>
      </c>
      <c r="J76" s="172"/>
      <c r="K76" s="172"/>
      <c r="L76" s="172"/>
      <c r="O76" s="60"/>
      <c r="P76" s="60"/>
      <c r="Q76" s="1"/>
      <c r="R76" s="1"/>
      <c r="S76" s="84"/>
      <c r="T76" s="85"/>
      <c r="U76" s="1" t="s">
        <v>251</v>
      </c>
      <c r="W76" s="1"/>
      <c r="X76" s="1"/>
      <c r="Y76" s="36"/>
      <c r="AA76" s="35"/>
      <c r="AC76" s="35" t="s">
        <v>207</v>
      </c>
      <c r="AD76" s="146"/>
      <c r="AE76" s="146"/>
      <c r="AF76" s="146"/>
      <c r="AG76" s="146"/>
      <c r="AH76" s="36"/>
      <c r="AI76" s="36"/>
      <c r="AJ76" s="36"/>
      <c r="AK76" s="36"/>
      <c r="AM76" s="114">
        <f>IF(ISBLANK(AD76),1,2)</f>
        <v>1</v>
      </c>
      <c r="BS76" s="29"/>
    </row>
    <row r="77" spans="1:79" ht="15" customHeight="1">
      <c r="B77" s="1"/>
      <c r="C77" s="1"/>
      <c r="D77" s="1"/>
      <c r="E77" s="1"/>
      <c r="F77" s="1"/>
      <c r="H77" s="124" t="s">
        <v>208</v>
      </c>
      <c r="I77" s="173">
        <f>'Form 2E - Design'!W102</f>
        <v>0</v>
      </c>
      <c r="J77" s="173"/>
      <c r="K77" s="173"/>
      <c r="L77" s="173"/>
      <c r="O77" s="60"/>
      <c r="P77" s="60"/>
      <c r="Q77" s="37"/>
      <c r="S77" s="84"/>
      <c r="T77" s="85"/>
      <c r="AA77" s="124"/>
      <c r="AC77" s="124" t="s">
        <v>208</v>
      </c>
      <c r="AD77" s="174"/>
      <c r="AE77" s="174"/>
      <c r="AF77" s="174"/>
      <c r="AG77" s="174"/>
      <c r="AM77" s="114">
        <f>IF(ISBLANK(AD77),1,2)</f>
        <v>1</v>
      </c>
      <c r="BS77" s="29"/>
    </row>
    <row r="78" spans="1:79" ht="4.9000000000000004" customHeight="1">
      <c r="B78" s="1"/>
      <c r="C78" s="1"/>
      <c r="D78" s="1"/>
      <c r="E78" s="1"/>
      <c r="F78" s="1"/>
      <c r="G78" s="1"/>
      <c r="J78" s="124"/>
      <c r="K78" s="124"/>
      <c r="L78" s="124"/>
      <c r="M78" s="37"/>
      <c r="N78" s="37"/>
      <c r="O78" s="37"/>
      <c r="P78" s="37"/>
      <c r="Q78" s="37"/>
      <c r="U78" s="124"/>
      <c r="Z78" s="124"/>
      <c r="AA78" s="124"/>
      <c r="AB78" s="124"/>
      <c r="AC78" s="37"/>
      <c r="AD78" s="37"/>
      <c r="AE78" s="37"/>
      <c r="AF78" s="37"/>
      <c r="BS78" s="29"/>
    </row>
    <row r="79" spans="1:79" ht="15" customHeight="1">
      <c r="B79" s="3" t="s">
        <v>211</v>
      </c>
      <c r="C79" s="3"/>
      <c r="D79" s="3"/>
      <c r="E79" s="3"/>
      <c r="F79" s="3"/>
      <c r="G79" s="3"/>
    </row>
    <row r="80" spans="1:79" ht="15" customHeight="1">
      <c r="B80" s="136"/>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8"/>
    </row>
    <row r="81" spans="2:39" ht="15" customHeight="1">
      <c r="B81" s="139"/>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1"/>
    </row>
    <row r="82" spans="2:39" ht="15" customHeight="1">
      <c r="B82" s="139"/>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1"/>
    </row>
    <row r="83" spans="2:39" ht="15" customHeight="1">
      <c r="B83" s="142"/>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4"/>
    </row>
    <row r="84" spans="2:39" ht="4.9000000000000004" customHeight="1">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row>
    <row r="85" spans="2:39" ht="15" customHeight="1">
      <c r="B85" s="1" t="s">
        <v>267</v>
      </c>
      <c r="C85" s="1"/>
      <c r="D85" s="1"/>
      <c r="E85" s="1"/>
      <c r="F85" s="1"/>
      <c r="G85" s="1"/>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row>
    <row r="86" spans="2:39" ht="15" customHeight="1">
      <c r="C86" s="124"/>
      <c r="E86" s="124" t="s">
        <v>118</v>
      </c>
      <c r="F86" s="133"/>
      <c r="G86" s="133"/>
      <c r="H86" s="133"/>
      <c r="I86" s="133"/>
      <c r="J86" s="133"/>
      <c r="K86" s="133"/>
      <c r="L86" s="133"/>
      <c r="M86" s="133"/>
      <c r="N86" s="133"/>
      <c r="O86" s="133"/>
      <c r="P86" s="133"/>
      <c r="Q86" s="133"/>
      <c r="R86" s="133"/>
      <c r="S86" s="133"/>
      <c r="T86" s="133"/>
      <c r="U86" s="133"/>
      <c r="V86" s="133"/>
    </row>
    <row r="87" spans="2:39" ht="15" customHeight="1">
      <c r="C87" s="124"/>
      <c r="E87" s="124" t="s">
        <v>120</v>
      </c>
      <c r="F87" s="132"/>
      <c r="G87" s="132"/>
      <c r="H87" s="132"/>
      <c r="I87" s="132"/>
      <c r="J87" s="132"/>
      <c r="K87" s="132"/>
      <c r="L87" s="132"/>
      <c r="M87" s="132"/>
      <c r="N87" s="132"/>
      <c r="O87" s="132"/>
      <c r="P87" s="132"/>
      <c r="Q87" s="132"/>
      <c r="R87" s="132"/>
      <c r="S87" s="132"/>
      <c r="T87" s="132"/>
      <c r="U87" s="132"/>
      <c r="V87" s="132"/>
      <c r="W87" s="119"/>
      <c r="X87" s="119"/>
      <c r="Y87" s="119"/>
      <c r="Z87" s="119"/>
      <c r="AA87" s="119"/>
      <c r="AB87" s="119"/>
      <c r="AC87" s="119"/>
      <c r="AD87" s="119"/>
      <c r="AE87" s="119"/>
      <c r="AF87" s="119"/>
      <c r="AG87" s="119"/>
      <c r="AH87" s="119"/>
      <c r="AI87" s="119"/>
      <c r="AJ87" s="119"/>
      <c r="AK87" s="119"/>
    </row>
    <row r="88" spans="2:39" ht="15" customHeight="1">
      <c r="C88" s="124"/>
      <c r="E88" s="124" t="s">
        <v>268</v>
      </c>
      <c r="F88" s="132"/>
      <c r="G88" s="132"/>
      <c r="H88" s="132"/>
      <c r="I88" s="132"/>
      <c r="J88" s="132"/>
      <c r="K88" s="132"/>
      <c r="L88" s="132"/>
      <c r="M88" s="132"/>
      <c r="N88" s="132"/>
      <c r="O88" s="132"/>
      <c r="P88" s="132"/>
      <c r="Q88" s="132"/>
      <c r="R88" s="132"/>
      <c r="S88" s="132"/>
      <c r="T88" s="132"/>
      <c r="U88" s="132"/>
      <c r="V88" s="132"/>
      <c r="X88" s="124"/>
      <c r="Y88" s="124" t="s">
        <v>269</v>
      </c>
      <c r="Z88" s="157"/>
      <c r="AA88" s="157"/>
      <c r="AB88" s="157"/>
      <c r="AC88" s="157"/>
      <c r="AF88" s="124"/>
      <c r="AG88" s="124" t="s">
        <v>270</v>
      </c>
      <c r="AH88" s="170"/>
      <c r="AI88" s="170"/>
      <c r="AJ88" s="170"/>
      <c r="AK88" s="170"/>
    </row>
    <row r="89" spans="2:39" ht="15" customHeight="1">
      <c r="C89" s="124"/>
      <c r="E89" s="124" t="s">
        <v>222</v>
      </c>
      <c r="F89" s="168"/>
      <c r="G89" s="168"/>
      <c r="H89" s="168"/>
      <c r="I89" s="168"/>
      <c r="J89" s="168"/>
      <c r="K89" s="168"/>
      <c r="L89" s="168"/>
      <c r="M89" s="168"/>
      <c r="N89" s="168"/>
      <c r="O89" s="168"/>
      <c r="P89" s="168"/>
      <c r="Q89" s="168"/>
      <c r="R89" s="168"/>
      <c r="S89" s="168"/>
      <c r="T89" s="168"/>
      <c r="U89" s="168"/>
      <c r="V89" s="168"/>
      <c r="X89" s="5"/>
      <c r="Y89" s="5"/>
      <c r="Z89" s="5"/>
      <c r="AA89" s="5"/>
      <c r="AB89" s="5"/>
      <c r="AC89" s="5"/>
      <c r="AD89" s="124" t="s">
        <v>223</v>
      </c>
      <c r="AE89" s="171"/>
      <c r="AF89" s="171"/>
      <c r="AG89" s="171"/>
      <c r="AH89" s="171"/>
      <c r="AI89" s="171"/>
      <c r="AJ89" s="171"/>
      <c r="AK89" s="171"/>
    </row>
    <row r="90" spans="2:39" ht="4.9000000000000004" customHeight="1">
      <c r="B90" s="124"/>
      <c r="C90" s="124"/>
      <c r="D90" s="124"/>
      <c r="E90" s="124"/>
      <c r="F90" s="124"/>
      <c r="G90" s="124"/>
      <c r="H90" s="40"/>
      <c r="I90" s="40"/>
      <c r="J90" s="40"/>
      <c r="K90" s="40"/>
      <c r="L90" s="40"/>
      <c r="M90" s="40"/>
      <c r="N90" s="40"/>
      <c r="O90" s="40"/>
      <c r="P90" s="40"/>
      <c r="Q90" s="40"/>
      <c r="R90" s="40"/>
      <c r="S90" s="40"/>
      <c r="T90" s="40"/>
      <c r="U90" s="40"/>
      <c r="V90" s="40"/>
      <c r="X90" s="119"/>
      <c r="Y90" s="119"/>
      <c r="Z90" s="119"/>
      <c r="AA90" s="119"/>
      <c r="AB90" s="119"/>
      <c r="AC90" s="119"/>
      <c r="AD90" s="124"/>
      <c r="AE90" s="119"/>
      <c r="AF90" s="119"/>
      <c r="AG90" s="119"/>
      <c r="AH90" s="119"/>
      <c r="AI90" s="119"/>
      <c r="AJ90" s="119"/>
      <c r="AK90" s="119"/>
    </row>
    <row r="91" spans="2:39" ht="15" customHeight="1">
      <c r="B91" s="1" t="s">
        <v>271</v>
      </c>
      <c r="C91" s="1"/>
      <c r="D91" s="1"/>
      <c r="E91" s="1"/>
      <c r="F91" s="1"/>
      <c r="G91" s="1"/>
      <c r="H91" s="119"/>
      <c r="I91" s="119"/>
      <c r="J91" s="119"/>
      <c r="K91" s="119"/>
      <c r="L91" s="119"/>
      <c r="M91" s="119"/>
      <c r="N91" s="119"/>
      <c r="O91" s="119"/>
      <c r="P91" s="119"/>
      <c r="Q91" s="119"/>
      <c r="R91" s="119"/>
      <c r="S91" s="119"/>
      <c r="T91" s="119"/>
      <c r="U91" s="119"/>
      <c r="V91" s="119"/>
      <c r="X91" s="119"/>
      <c r="Y91" s="119"/>
      <c r="Z91" s="119"/>
      <c r="AA91" s="119"/>
      <c r="AB91" s="119"/>
      <c r="AC91" s="119"/>
      <c r="AD91" s="16"/>
      <c r="AE91" s="32" t="s">
        <v>272</v>
      </c>
      <c r="AH91" s="119"/>
      <c r="AI91" s="119"/>
      <c r="AJ91" s="119"/>
      <c r="AK91" s="119"/>
      <c r="AM91" s="114">
        <f>IF(ISBLANK(AD91),1,2)</f>
        <v>1</v>
      </c>
    </row>
    <row r="92" spans="2:39" ht="15" customHeight="1">
      <c r="C92" s="124"/>
      <c r="E92" s="124" t="s">
        <v>273</v>
      </c>
      <c r="F92" s="133"/>
      <c r="G92" s="133"/>
      <c r="H92" s="133"/>
      <c r="I92" s="133"/>
      <c r="J92" s="133"/>
      <c r="K92" s="133"/>
      <c r="L92" s="133"/>
      <c r="M92" s="133"/>
      <c r="N92" s="133"/>
      <c r="O92" s="133"/>
      <c r="P92" s="133"/>
      <c r="Q92" s="133"/>
      <c r="R92" s="133"/>
      <c r="S92" s="133"/>
      <c r="T92" s="133"/>
      <c r="U92" s="133"/>
      <c r="V92" s="133"/>
      <c r="AM92" s="114">
        <f>IF(AND(ISBLANK(F92),ISBLANK(F93),ISBLANK(F94),ISBLANK(F96),ISBLANK(F97),ISBLANK(Z94),ISBLANK(AH94),ISBLANK(AE96),ISBLANK(AE97)),1,2)</f>
        <v>1</v>
      </c>
    </row>
    <row r="93" spans="2:39" ht="15" customHeight="1">
      <c r="C93" s="124"/>
      <c r="E93" s="124" t="s">
        <v>120</v>
      </c>
      <c r="F93" s="132"/>
      <c r="G93" s="132"/>
      <c r="H93" s="132"/>
      <c r="I93" s="132"/>
      <c r="J93" s="132"/>
      <c r="K93" s="132"/>
      <c r="L93" s="132"/>
      <c r="M93" s="132"/>
      <c r="N93" s="132"/>
      <c r="O93" s="132"/>
      <c r="P93" s="132"/>
      <c r="Q93" s="132"/>
      <c r="R93" s="132"/>
      <c r="S93" s="132"/>
      <c r="T93" s="132"/>
      <c r="U93" s="132"/>
      <c r="V93" s="132"/>
      <c r="AE93" s="119"/>
      <c r="AF93" s="119"/>
      <c r="AG93" s="119"/>
      <c r="AH93" s="119"/>
      <c r="AI93" s="119"/>
      <c r="AJ93" s="119"/>
      <c r="AK93" s="119"/>
    </row>
    <row r="94" spans="2:39" ht="15" customHeight="1">
      <c r="C94" s="124"/>
      <c r="E94" s="124" t="s">
        <v>268</v>
      </c>
      <c r="F94" s="132"/>
      <c r="G94" s="132"/>
      <c r="H94" s="132"/>
      <c r="I94" s="132"/>
      <c r="J94" s="132"/>
      <c r="K94" s="132"/>
      <c r="L94" s="132"/>
      <c r="M94" s="132"/>
      <c r="N94" s="132"/>
      <c r="O94" s="132"/>
      <c r="P94" s="132"/>
      <c r="Q94" s="132"/>
      <c r="R94" s="132"/>
      <c r="S94" s="132"/>
      <c r="T94" s="132"/>
      <c r="U94" s="132"/>
      <c r="V94" s="132"/>
      <c r="X94" s="124"/>
      <c r="Y94" s="124" t="s">
        <v>269</v>
      </c>
      <c r="Z94" s="157"/>
      <c r="AA94" s="157"/>
      <c r="AB94" s="157"/>
      <c r="AC94" s="157"/>
      <c r="AF94" s="124"/>
      <c r="AG94" s="124" t="s">
        <v>270</v>
      </c>
      <c r="AH94" s="157"/>
      <c r="AI94" s="157"/>
      <c r="AJ94" s="157"/>
      <c r="AK94" s="157"/>
    </row>
    <row r="95" spans="2:39" ht="15" customHeight="1">
      <c r="C95" s="124"/>
      <c r="E95" s="124" t="s">
        <v>274</v>
      </c>
    </row>
    <row r="96" spans="2:39" ht="15" customHeight="1">
      <c r="C96" s="124"/>
      <c r="E96" s="124" t="s">
        <v>118</v>
      </c>
      <c r="F96" s="133"/>
      <c r="G96" s="133"/>
      <c r="H96" s="133"/>
      <c r="I96" s="133"/>
      <c r="J96" s="133"/>
      <c r="K96" s="133"/>
      <c r="L96" s="133"/>
      <c r="M96" s="133"/>
      <c r="N96" s="133"/>
      <c r="O96" s="133"/>
      <c r="P96" s="133"/>
      <c r="Q96" s="133"/>
      <c r="R96" s="133"/>
      <c r="S96" s="133"/>
      <c r="T96" s="133"/>
      <c r="U96" s="133"/>
      <c r="V96" s="133"/>
      <c r="W96" s="119"/>
      <c r="X96" s="119"/>
      <c r="Y96" s="119"/>
      <c r="Z96" s="119"/>
      <c r="AA96" s="119"/>
      <c r="AB96" s="119"/>
      <c r="AC96" s="119"/>
      <c r="AD96" s="124" t="s">
        <v>275</v>
      </c>
      <c r="AE96" s="133"/>
      <c r="AF96" s="133"/>
      <c r="AG96" s="133"/>
      <c r="AH96" s="133"/>
      <c r="AI96" s="133"/>
      <c r="AJ96" s="133"/>
      <c r="AK96" s="133"/>
    </row>
    <row r="97" spans="2:37" ht="15" customHeight="1">
      <c r="C97" s="124"/>
      <c r="E97" s="124" t="s">
        <v>222</v>
      </c>
      <c r="F97" s="168"/>
      <c r="G97" s="168"/>
      <c r="H97" s="168"/>
      <c r="I97" s="168"/>
      <c r="J97" s="168"/>
      <c r="K97" s="168"/>
      <c r="L97" s="168"/>
      <c r="M97" s="168"/>
      <c r="N97" s="168"/>
      <c r="O97" s="168"/>
      <c r="P97" s="168"/>
      <c r="Q97" s="168"/>
      <c r="R97" s="168"/>
      <c r="S97" s="168"/>
      <c r="T97" s="168"/>
      <c r="U97" s="168"/>
      <c r="V97" s="168"/>
      <c r="AD97" s="124" t="s">
        <v>223</v>
      </c>
      <c r="AE97" s="162"/>
      <c r="AF97" s="162"/>
      <c r="AG97" s="162"/>
      <c r="AH97" s="162"/>
      <c r="AI97" s="162"/>
      <c r="AJ97" s="162"/>
      <c r="AK97" s="162"/>
    </row>
    <row r="98" spans="2:37" ht="15" customHeight="1">
      <c r="C98" s="124"/>
    </row>
    <row r="99" spans="2:37" ht="15" customHeight="1">
      <c r="B99" s="1" t="s">
        <v>214</v>
      </c>
      <c r="C99" s="1"/>
      <c r="D99" s="1"/>
      <c r="E99" s="1"/>
      <c r="F99" s="1"/>
      <c r="G99" s="1"/>
      <c r="H99" s="1"/>
      <c r="I99" s="1"/>
    </row>
    <row r="100" spans="2:37" ht="15" customHeight="1">
      <c r="B100" s="169" t="s">
        <v>276</v>
      </c>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row>
    <row r="101" spans="2:37" ht="15" customHeight="1">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row>
    <row r="102" spans="2:37" ht="15" customHeight="1">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row>
    <row r="103" spans="2:37" ht="15" customHeight="1">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row>
    <row r="104" spans="2:37" ht="15" customHeight="1">
      <c r="D104" s="124" t="s">
        <v>277</v>
      </c>
      <c r="E104" s="133"/>
      <c r="F104" s="133"/>
      <c r="G104" s="133"/>
      <c r="H104" s="133"/>
      <c r="I104" s="133"/>
      <c r="J104" s="133"/>
      <c r="K104" s="133"/>
      <c r="L104" s="133"/>
      <c r="M104" s="133"/>
      <c r="N104" s="133"/>
      <c r="O104" s="133"/>
      <c r="P104" s="133"/>
      <c r="Q104" s="133"/>
      <c r="R104" s="133"/>
      <c r="S104" s="57"/>
      <c r="T104" s="57"/>
      <c r="W104" s="124" t="s">
        <v>221</v>
      </c>
      <c r="X104" s="124"/>
      <c r="Y104" s="124"/>
    </row>
    <row r="105" spans="2:37" ht="15" customHeight="1">
      <c r="D105" s="124" t="s">
        <v>159</v>
      </c>
      <c r="E105" s="132"/>
      <c r="F105" s="132"/>
      <c r="G105" s="132"/>
      <c r="H105" s="132"/>
      <c r="I105" s="132"/>
      <c r="J105" s="132"/>
      <c r="K105" s="132"/>
      <c r="L105" s="132"/>
      <c r="M105" s="132"/>
      <c r="N105" s="132"/>
      <c r="O105" s="132"/>
      <c r="P105" s="132"/>
      <c r="Q105" s="132"/>
      <c r="R105" s="132"/>
      <c r="S105" s="57"/>
      <c r="T105" s="57"/>
    </row>
    <row r="106" spans="2:37" ht="15" customHeight="1">
      <c r="D106" s="124" t="s">
        <v>245</v>
      </c>
      <c r="E106" s="132"/>
      <c r="F106" s="132"/>
      <c r="G106" s="132"/>
      <c r="H106" s="132"/>
      <c r="I106" s="132"/>
      <c r="J106" s="132"/>
      <c r="K106" s="132"/>
      <c r="L106" s="132"/>
      <c r="M106" s="132"/>
      <c r="N106" s="132"/>
      <c r="O106" s="132"/>
      <c r="P106" s="132"/>
      <c r="Q106" s="132"/>
      <c r="R106" s="132"/>
      <c r="S106" s="57"/>
      <c r="T106" s="57"/>
    </row>
    <row r="107" spans="2:37" ht="15" customHeight="1">
      <c r="D107" s="124"/>
      <c r="E107" s="132"/>
      <c r="F107" s="132"/>
      <c r="G107" s="132"/>
      <c r="H107" s="132"/>
      <c r="I107" s="132"/>
      <c r="J107" s="132"/>
      <c r="K107" s="132"/>
      <c r="L107" s="132"/>
      <c r="M107" s="132"/>
      <c r="N107" s="132"/>
      <c r="O107" s="132"/>
      <c r="P107" s="132"/>
      <c r="Q107" s="132"/>
      <c r="R107" s="132"/>
      <c r="S107" s="57"/>
      <c r="T107" s="57"/>
    </row>
    <row r="108" spans="2:37" ht="15" customHeight="1">
      <c r="D108" s="124" t="s">
        <v>278</v>
      </c>
      <c r="E108" s="168"/>
      <c r="F108" s="168"/>
      <c r="G108" s="168"/>
      <c r="H108" s="168"/>
      <c r="I108" s="168"/>
      <c r="J108" s="168"/>
      <c r="K108" s="168"/>
      <c r="L108" s="168"/>
      <c r="M108" s="168"/>
      <c r="N108" s="168"/>
      <c r="O108" s="168"/>
      <c r="P108" s="168"/>
      <c r="Q108" s="168"/>
      <c r="R108" s="168"/>
      <c r="S108" s="57"/>
      <c r="T108" s="57"/>
    </row>
    <row r="109" spans="2:37" ht="15" customHeight="1">
      <c r="D109" s="124" t="s">
        <v>279</v>
      </c>
      <c r="E109" s="162"/>
      <c r="F109" s="162"/>
      <c r="G109" s="162"/>
      <c r="H109" s="162"/>
      <c r="I109" s="162"/>
      <c r="J109" s="162"/>
      <c r="K109" s="64"/>
      <c r="L109" s="64"/>
      <c r="M109" s="64"/>
      <c r="N109" s="64"/>
      <c r="O109" s="64"/>
      <c r="P109" s="64"/>
      <c r="Q109" s="64"/>
      <c r="R109" s="64"/>
    </row>
    <row r="110" spans="2:37" ht="15" customHeight="1">
      <c r="D110" s="124"/>
      <c r="E110" s="64"/>
      <c r="F110" s="64"/>
      <c r="G110" s="64"/>
      <c r="H110" s="64"/>
      <c r="I110" s="64"/>
      <c r="J110" s="64"/>
      <c r="S110" s="5"/>
      <c r="T110" s="5"/>
    </row>
    <row r="111" spans="2:37" ht="15" customHeight="1">
      <c r="D111" s="124" t="s">
        <v>280</v>
      </c>
      <c r="E111" s="88"/>
      <c r="F111" s="88"/>
      <c r="G111" s="88"/>
      <c r="H111" s="88"/>
      <c r="I111" s="88"/>
      <c r="J111" s="88"/>
      <c r="K111" s="88"/>
      <c r="L111" s="88"/>
      <c r="M111" s="88"/>
      <c r="N111" s="88"/>
      <c r="O111" s="88"/>
      <c r="P111" s="88"/>
      <c r="Q111" s="88"/>
      <c r="R111" s="88"/>
      <c r="S111" s="5"/>
      <c r="T111" s="5"/>
      <c r="W111" s="124" t="s">
        <v>99</v>
      </c>
      <c r="X111" s="151"/>
      <c r="Y111" s="151"/>
      <c r="Z111" s="151"/>
      <c r="AA111" s="151"/>
      <c r="AB111" s="151"/>
    </row>
    <row r="112" spans="2:37" ht="15" customHeight="1">
      <c r="D112" s="124"/>
      <c r="S112" s="5"/>
      <c r="T112" s="5"/>
    </row>
    <row r="113" spans="2:37" ht="15" customHeight="1">
      <c r="AK113" s="34"/>
    </row>
    <row r="114" spans="2:37" ht="15" customHeight="1">
      <c r="B114" s="134">
        <f>Tables!$C$13</f>
        <v>45031</v>
      </c>
      <c r="C114" s="134"/>
      <c r="D114" s="134"/>
      <c r="E114" s="134"/>
      <c r="F114" s="134"/>
      <c r="G114" s="134"/>
      <c r="H114" s="134"/>
      <c r="R114" s="135" t="s">
        <v>281</v>
      </c>
      <c r="S114" s="135"/>
      <c r="T114" s="135"/>
      <c r="U114" s="135"/>
      <c r="AK114" s="34"/>
    </row>
    <row r="115" spans="2:37" ht="15" customHeight="1"/>
    <row r="116" spans="2:37" ht="15" customHeight="1"/>
    <row r="117" spans="2:37" ht="15" hidden="1" customHeight="1"/>
    <row r="118" spans="2:37" ht="15" hidden="1" customHeight="1"/>
    <row r="119" spans="2:37" ht="15" hidden="1" customHeight="1"/>
    <row r="120" spans="2:37" ht="15" hidden="1" customHeight="1"/>
    <row r="121" spans="2:37" ht="15" hidden="1" customHeight="1"/>
    <row r="122" spans="2:37" ht="15" hidden="1" customHeight="1"/>
    <row r="123" spans="2:37" ht="15" hidden="1" customHeight="1"/>
    <row r="124" spans="2:37" ht="15" hidden="1" customHeight="1"/>
    <row r="125" spans="2:37" ht="15" hidden="1" customHeight="1"/>
    <row r="126" spans="2:37" ht="15" hidden="1" customHeight="1"/>
    <row r="127" spans="2:37" ht="15" hidden="1" customHeight="1"/>
    <row r="128" spans="2:37"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sheetData>
  <sheetProtection algorithmName="SHA-512" hashValue="LRlq5/TIcHSWr9WWS9aN0iPwSBE/kPdeN73F2z510oESxVt7WpvCXpGhtIMIWaxli9gXXiPoLWJOPF/goIT2jQ==" saltValue="1s3nAxv4bt3TT2kn6DEJxA==" spinCount="100000" sheet="1" objects="1" scenarios="1" selectLockedCells="1"/>
  <mergeCells count="118">
    <mergeCell ref="AF17:AK17"/>
    <mergeCell ref="AF18:AK18"/>
    <mergeCell ref="AF16:AK16"/>
    <mergeCell ref="AE89:AK89"/>
    <mergeCell ref="S1:AL4"/>
    <mergeCell ref="D66:Z66"/>
    <mergeCell ref="AG66:AK66"/>
    <mergeCell ref="I76:L76"/>
    <mergeCell ref="I77:L77"/>
    <mergeCell ref="AD76:AG76"/>
    <mergeCell ref="AD77:AG77"/>
    <mergeCell ref="E17:Z17"/>
    <mergeCell ref="E18:Z18"/>
    <mergeCell ref="F70:H70"/>
    <mergeCell ref="J70:L70"/>
    <mergeCell ref="O70:Q70"/>
    <mergeCell ref="A75:AL75"/>
    <mergeCell ref="H7:W7"/>
    <mergeCell ref="H13:AI13"/>
    <mergeCell ref="AC73:AE73"/>
    <mergeCell ref="F59:H59"/>
    <mergeCell ref="N59:P59"/>
    <mergeCell ref="A22:AL22"/>
    <mergeCell ref="AC72:AE72"/>
    <mergeCell ref="X111:AB111"/>
    <mergeCell ref="F73:H73"/>
    <mergeCell ref="J73:L73"/>
    <mergeCell ref="O73:Q73"/>
    <mergeCell ref="Y69:AA69"/>
    <mergeCell ref="Y73:AA73"/>
    <mergeCell ref="E109:J109"/>
    <mergeCell ref="B80:AK83"/>
    <mergeCell ref="E104:R104"/>
    <mergeCell ref="E105:R105"/>
    <mergeCell ref="E106:R106"/>
    <mergeCell ref="E107:R107"/>
    <mergeCell ref="E108:R108"/>
    <mergeCell ref="F86:V86"/>
    <mergeCell ref="F89:V89"/>
    <mergeCell ref="F92:V92"/>
    <mergeCell ref="F93:V93"/>
    <mergeCell ref="F94:V94"/>
    <mergeCell ref="F97:V97"/>
    <mergeCell ref="F87:V87"/>
    <mergeCell ref="F88:V88"/>
    <mergeCell ref="B100:AK103"/>
    <mergeCell ref="Z88:AC88"/>
    <mergeCell ref="AH88:AK88"/>
    <mergeCell ref="N56:P56"/>
    <mergeCell ref="J69:L69"/>
    <mergeCell ref="B65:H65"/>
    <mergeCell ref="Y56:AB56"/>
    <mergeCell ref="AG56:AI56"/>
    <mergeCell ref="Y57:AA57"/>
    <mergeCell ref="F68:H68"/>
    <mergeCell ref="AH71:AJ71"/>
    <mergeCell ref="Y72:AA72"/>
    <mergeCell ref="F58:H58"/>
    <mergeCell ref="O69:Q69"/>
    <mergeCell ref="AG67:AK67"/>
    <mergeCell ref="R65:U65"/>
    <mergeCell ref="AH69:AJ69"/>
    <mergeCell ref="F71:H71"/>
    <mergeCell ref="J71:L71"/>
    <mergeCell ref="O71:Q71"/>
    <mergeCell ref="F72:H72"/>
    <mergeCell ref="J72:L72"/>
    <mergeCell ref="O72:Q72"/>
    <mergeCell ref="F69:H69"/>
    <mergeCell ref="AH72:AJ72"/>
    <mergeCell ref="AC40:AG40"/>
    <mergeCell ref="AG42:AI42"/>
    <mergeCell ref="AG43:AI43"/>
    <mergeCell ref="AC45:AE45"/>
    <mergeCell ref="AC47:AE47"/>
    <mergeCell ref="AC69:AE69"/>
    <mergeCell ref="F96:V96"/>
    <mergeCell ref="J68:M68"/>
    <mergeCell ref="O68:R68"/>
    <mergeCell ref="F56:I56"/>
    <mergeCell ref="L53:P53"/>
    <mergeCell ref="AE53:AI53"/>
    <mergeCell ref="J47:L47"/>
    <mergeCell ref="J45:L45"/>
    <mergeCell ref="N43:P43"/>
    <mergeCell ref="Y68:AA68"/>
    <mergeCell ref="AC68:AF68"/>
    <mergeCell ref="AH68:AK68"/>
    <mergeCell ref="N58:P58"/>
    <mergeCell ref="Y58:AA58"/>
    <mergeCell ref="AG58:AI58"/>
    <mergeCell ref="Y59:AA59"/>
    <mergeCell ref="AG59:AI59"/>
    <mergeCell ref="F57:H57"/>
    <mergeCell ref="BD1:BW4"/>
    <mergeCell ref="AP6:BC7"/>
    <mergeCell ref="B114:H114"/>
    <mergeCell ref="R114:U114"/>
    <mergeCell ref="Z94:AC94"/>
    <mergeCell ref="AH94:AK94"/>
    <mergeCell ref="AE96:AK96"/>
    <mergeCell ref="AE97:AK97"/>
    <mergeCell ref="J29:R29"/>
    <mergeCell ref="AC29:AK29"/>
    <mergeCell ref="Y31:AE31"/>
    <mergeCell ref="Y32:AE32"/>
    <mergeCell ref="AC36:AG36"/>
    <mergeCell ref="N42:P42"/>
    <mergeCell ref="J40:N40"/>
    <mergeCell ref="J36:N36"/>
    <mergeCell ref="F32:L32"/>
    <mergeCell ref="F31:L31"/>
    <mergeCell ref="AH73:AJ73"/>
    <mergeCell ref="Y70:AA70"/>
    <mergeCell ref="AC70:AE70"/>
    <mergeCell ref="AH70:AJ70"/>
    <mergeCell ref="Y71:AA71"/>
    <mergeCell ref="AC71:AE71"/>
  </mergeCells>
  <conditionalFormatting sqref="F94 AF17 F88:F89 E104:E109">
    <cfRule type="expression" dxfId="60" priority="301">
      <formula>ISBLANK(E17)</formula>
    </cfRule>
  </conditionalFormatting>
  <conditionalFormatting sqref="X111:AB111">
    <cfRule type="expression" dxfId="59" priority="298">
      <formula>ISBLANK(X111)</formula>
    </cfRule>
  </conditionalFormatting>
  <conditionalFormatting sqref="AD76">
    <cfRule type="expression" dxfId="58" priority="297">
      <formula>ISBLANK(AD76)</formula>
    </cfRule>
  </conditionalFormatting>
  <conditionalFormatting sqref="AD77">
    <cfRule type="expression" dxfId="57" priority="296">
      <formula>ISBLANK(AD77)</formula>
    </cfRule>
  </conditionalFormatting>
  <conditionalFormatting sqref="AD91">
    <cfRule type="expression" priority="3" stopIfTrue="1">
      <formula>$AM$92=2</formula>
    </cfRule>
    <cfRule type="expression" dxfId="56" priority="216">
      <formula>ISBLANK(AD91)</formula>
    </cfRule>
  </conditionalFormatting>
  <conditionalFormatting sqref="Z88 AH88 F86:F87">
    <cfRule type="expression" dxfId="55" priority="215">
      <formula>ISBLANK(F86)</formula>
    </cfRule>
  </conditionalFormatting>
  <conditionalFormatting sqref="AE89">
    <cfRule type="expression" dxfId="54" priority="214">
      <formula>ISBLANK(AE89)</formula>
    </cfRule>
  </conditionalFormatting>
  <conditionalFormatting sqref="Z94 AH94 F92:F93 F96:F97 AE96:AE97">
    <cfRule type="expression" dxfId="53" priority="213">
      <formula>ISBLANK(F92)</formula>
    </cfRule>
  </conditionalFormatting>
  <conditionalFormatting sqref="G20 N20 Z20 AH20">
    <cfRule type="expression" dxfId="52" priority="211">
      <formula>ISBLANK(G20)</formula>
    </cfRule>
  </conditionalFormatting>
  <conditionalFormatting sqref="D66:Z66 AG66:AK66">
    <cfRule type="cellIs" dxfId="51" priority="198" operator="equal">
      <formula>0</formula>
    </cfRule>
  </conditionalFormatting>
  <conditionalFormatting sqref="E17:Z18 AF18">
    <cfRule type="cellIs" dxfId="50" priority="192" operator="equal">
      <formula>0</formula>
    </cfRule>
  </conditionalFormatting>
  <conditionalFormatting sqref="AG67:AK67">
    <cfRule type="cellIs" dxfId="49" priority="179" operator="equal">
      <formula>0</formula>
    </cfRule>
  </conditionalFormatting>
  <conditionalFormatting sqref="Y25 AD25 Y27 AD27 Y29">
    <cfRule type="expression" priority="47" stopIfTrue="1">
      <formula>$AM$25=2</formula>
    </cfRule>
    <cfRule type="expression" dxfId="48" priority="48">
      <formula>ISBLANK(Y25)</formula>
    </cfRule>
  </conditionalFormatting>
  <conditionalFormatting sqref="AC29:AK29">
    <cfRule type="cellIs" priority="45" stopIfTrue="1" operator="greaterThan">
      <formula>0</formula>
    </cfRule>
    <cfRule type="expression" dxfId="47" priority="46">
      <formula>$AM$29=2</formula>
    </cfRule>
  </conditionalFormatting>
  <conditionalFormatting sqref="Y31:AE32 AG42:AH43">
    <cfRule type="expression" dxfId="46" priority="44">
      <formula>ISBLANK(AC47)</formula>
    </cfRule>
  </conditionalFormatting>
  <conditionalFormatting sqref="Y31:AE32 AG42:AI43 AC45:AE45 AC47:AE47">
    <cfRule type="cellIs" priority="43" stopIfTrue="1" operator="greaterThan">
      <formula>0</formula>
    </cfRule>
  </conditionalFormatting>
  <conditionalFormatting sqref="Y34 AG34 Y36">
    <cfRule type="expression" priority="41" stopIfTrue="1">
      <formula>$AM$34=2</formula>
    </cfRule>
    <cfRule type="expression" dxfId="45" priority="42">
      <formula>ISBLANK(Y34)</formula>
    </cfRule>
  </conditionalFormatting>
  <conditionalFormatting sqref="AC36:AG36">
    <cfRule type="cellIs" priority="39" stopIfTrue="1" operator="greaterThan">
      <formula>0</formula>
    </cfRule>
    <cfRule type="expression" dxfId="44" priority="40">
      <formula>$AM$36=2</formula>
    </cfRule>
  </conditionalFormatting>
  <conditionalFormatting sqref="Y38 AG38 Y40">
    <cfRule type="expression" priority="37" stopIfTrue="1">
      <formula>$AM$38=2</formula>
    </cfRule>
    <cfRule type="expression" dxfId="43" priority="38">
      <formula>ISBLANK(Y38)</formula>
    </cfRule>
  </conditionalFormatting>
  <conditionalFormatting sqref="AC40:AG40">
    <cfRule type="cellIs" priority="35" stopIfTrue="1" operator="greaterThan">
      <formula>0</formula>
    </cfRule>
    <cfRule type="expression" dxfId="42" priority="36">
      <formula>$AM$40=2</formula>
    </cfRule>
  </conditionalFormatting>
  <conditionalFormatting sqref="AG45 AJ45">
    <cfRule type="expression" priority="33" stopIfTrue="1">
      <formula>$AM$45=2</formula>
    </cfRule>
    <cfRule type="expression" dxfId="41" priority="34">
      <formula>ISBLANK(AG45)</formula>
    </cfRule>
  </conditionalFormatting>
  <conditionalFormatting sqref="AG47 AJ47">
    <cfRule type="expression" priority="31" stopIfTrue="1">
      <formula>$AM$47=2</formula>
    </cfRule>
    <cfRule type="expression" dxfId="40" priority="32">
      <formula>ISBLANK(AG47)</formula>
    </cfRule>
  </conditionalFormatting>
  <conditionalFormatting sqref="U51 AA51 U53 AA53">
    <cfRule type="expression" priority="29" stopIfTrue="1">
      <formula>$AM$51=2</formula>
    </cfRule>
    <cfRule type="expression" dxfId="39" priority="30">
      <formula>ISBLANK(U51)</formula>
    </cfRule>
  </conditionalFormatting>
  <conditionalFormatting sqref="AE53:AI53">
    <cfRule type="cellIs" priority="27" stopIfTrue="1" operator="greaterThan">
      <formula>0</formula>
    </cfRule>
    <cfRule type="expression" dxfId="38" priority="28">
      <formula>$AM$53=2</formula>
    </cfRule>
  </conditionalFormatting>
  <conditionalFormatting sqref="Y56:AB56 AG56:AI56 Y59:AA59 AG59:AI59">
    <cfRule type="cellIs" priority="23" stopIfTrue="1" operator="notEqual">
      <formula>0</formula>
    </cfRule>
    <cfRule type="expression" dxfId="37" priority="24">
      <formula>ISBLANK(Y56)</formula>
    </cfRule>
  </conditionalFormatting>
  <conditionalFormatting sqref="Y57:AA57">
    <cfRule type="expression" priority="20" stopIfTrue="1">
      <formula>$AM$58=2</formula>
    </cfRule>
    <cfRule type="cellIs" priority="21" stopIfTrue="1" operator="greaterThan">
      <formula>0</formula>
    </cfRule>
    <cfRule type="expression" dxfId="36" priority="22">
      <formula>ISBLANK(Y57)</formula>
    </cfRule>
  </conditionalFormatting>
  <conditionalFormatting sqref="Y58:AA58 AG58:AI58">
    <cfRule type="expression" priority="17" stopIfTrue="1">
      <formula>$AM$57=2</formula>
    </cfRule>
    <cfRule type="cellIs" priority="18" stopIfTrue="1" operator="greaterThan">
      <formula>0</formula>
    </cfRule>
    <cfRule type="expression" dxfId="35" priority="19">
      <formula>ISBLANK(Y58)</formula>
    </cfRule>
  </conditionalFormatting>
  <conditionalFormatting sqref="Y69:AA69">
    <cfRule type="cellIs" priority="15" stopIfTrue="1" operator="greaterThan">
      <formula>0</formula>
    </cfRule>
    <cfRule type="expression" dxfId="34" priority="16">
      <formula>ISBLANK(Y69)</formula>
    </cfRule>
  </conditionalFormatting>
  <conditionalFormatting sqref="AC69:AE69 AH69:AJ69">
    <cfRule type="cellIs" priority="13" stopIfTrue="1" operator="greaterThan">
      <formula>0</formula>
    </cfRule>
    <cfRule type="expression" dxfId="33" priority="14">
      <formula>$AM$69=2</formula>
    </cfRule>
  </conditionalFormatting>
  <conditionalFormatting sqref="AC70:AE70 AH70:AJ70">
    <cfRule type="cellIs" priority="11" stopIfTrue="1" operator="greaterThan">
      <formula>0</formula>
    </cfRule>
    <cfRule type="expression" dxfId="32" priority="12">
      <formula>$AM$70=2</formula>
    </cfRule>
  </conditionalFormatting>
  <conditionalFormatting sqref="AC71:AE71 AH71:AJ71">
    <cfRule type="cellIs" priority="9" stopIfTrue="1" operator="greaterThan">
      <formula>0</formula>
    </cfRule>
    <cfRule type="expression" dxfId="31" priority="10">
      <formula>$AM$71=2</formula>
    </cfRule>
  </conditionalFormatting>
  <conditionalFormatting sqref="AC72:AE72 AH72:AJ72">
    <cfRule type="cellIs" priority="7" stopIfTrue="1" operator="greaterThan">
      <formula>0</formula>
    </cfRule>
    <cfRule type="expression" dxfId="30" priority="8">
      <formula>$AM$72=2</formula>
    </cfRule>
  </conditionalFormatting>
  <conditionalFormatting sqref="AC73:AE73 AH73:AJ73">
    <cfRule type="cellIs" priority="5" stopIfTrue="1" operator="greaterThan">
      <formula>0</formula>
    </cfRule>
    <cfRule type="expression" dxfId="29" priority="6">
      <formula>$AM$73=2</formula>
    </cfRule>
  </conditionalFormatting>
  <conditionalFormatting sqref="AC47:AE47 AC45:AE45">
    <cfRule type="expression" dxfId="28" priority="1039">
      <formula>ISBLANK(AG68)</formula>
    </cfRule>
  </conditionalFormatting>
  <conditionalFormatting sqref="AI42:AI43">
    <cfRule type="expression" dxfId="27" priority="1162">
      <formula>ISBLANK(AM58)</formula>
    </cfRule>
  </conditionalFormatting>
  <conditionalFormatting sqref="F92:V94 F96:V97 Z94:AC94 AH94:AK94 AE96:AK97">
    <cfRule type="expression" priority="4" stopIfTrue="1">
      <formula>$AM$91=2</formula>
    </cfRule>
  </conditionalFormatting>
  <conditionalFormatting sqref="AF16">
    <cfRule type="expression" dxfId="26" priority="2">
      <formula>ISBLANK(AF16)</formula>
    </cfRule>
  </conditionalFormatting>
  <conditionalFormatting sqref="AF16:AK16">
    <cfRule type="expression" priority="1" stopIfTrue="1">
      <formula>$AM$16=0</formula>
    </cfRule>
  </conditionalFormatting>
  <printOptions horizontalCentered="1"/>
  <pageMargins left="0.25" right="0.25" top="0.25" bottom="0.25" header="0.3" footer="0.3"/>
  <pageSetup orientation="portrait" horizontalDpi="1200" verticalDpi="1200" r:id="rId1"/>
  <rowBreaks count="1" manualBreakCount="1">
    <brk id="65" max="16383" man="1"/>
  </rowBreaks>
  <colBreaks count="1" manualBreakCount="1">
    <brk id="40" max="1048575" man="1"/>
  </col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15328467-34E1-4429-BBED-E9EF3D4805F6}">
          <x14:formula1>
            <xm:f>Tables!$C$2:$C$7</xm:f>
          </x14:formula1>
          <xm:sqref>H74 W74:Y74 AG56 Y69:Y73</xm:sqref>
        </x14:dataValidation>
        <x14:dataValidation type="list" allowBlank="1" showInputMessage="1" showErrorMessage="1" xr:uid="{146D7945-C167-4B99-8734-0AD6B5F96A7F}">
          <x14:formula1>
            <xm:f>Tables!$A$2:$A$10</xm:f>
          </x14:formula1>
          <xm:sqref>Y56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D585-F4DB-4182-AFF1-408132D60B7F}">
  <sheetPr codeName="Sheet1">
    <tabColor theme="7" tint="0.39997558519241921"/>
  </sheetPr>
  <dimension ref="A1:CV142"/>
  <sheetViews>
    <sheetView showGridLines="0" showZeros="0" zoomScale="150" zoomScaleNormal="150" workbookViewId="0">
      <selection activeCell="AE16" sqref="AE16:AJ16"/>
    </sheetView>
  </sheetViews>
  <sheetFormatPr defaultColWidth="0" defaultRowHeight="0" customHeight="1" zeroHeight="1"/>
  <cols>
    <col min="1" max="1" width="1.7109375" style="32" customWidth="1"/>
    <col min="2" max="36" width="2.7109375" style="32" customWidth="1"/>
    <col min="37" max="37" width="1.7109375" style="32" customWidth="1"/>
    <col min="38" max="38" width="4.7109375" style="17" hidden="1" customWidth="1"/>
    <col min="39" max="39" width="4.7109375" style="7" hidden="1" customWidth="1"/>
    <col min="40" max="79" width="2.7109375" style="32" customWidth="1"/>
    <col min="80" max="80" width="8.85546875" style="32" hidden="1" customWidth="1"/>
    <col min="81" max="100" width="0" style="32" hidden="1" customWidth="1"/>
    <col min="101" max="16384" width="8.85546875" style="32" hidden="1"/>
  </cols>
  <sheetData>
    <row r="1" spans="1:79" ht="15" customHeight="1">
      <c r="G1" s="2"/>
      <c r="H1" s="2"/>
      <c r="I1" s="2"/>
      <c r="J1" s="2"/>
      <c r="K1" s="2"/>
      <c r="L1" s="2"/>
      <c r="M1" s="2"/>
      <c r="N1" s="2"/>
      <c r="O1" s="2"/>
      <c r="P1" s="2"/>
      <c r="Q1" s="127" t="s">
        <v>282</v>
      </c>
      <c r="R1" s="127"/>
      <c r="S1" s="127"/>
      <c r="T1" s="127"/>
      <c r="U1" s="127"/>
      <c r="V1" s="127"/>
      <c r="W1" s="127"/>
      <c r="X1" s="127"/>
      <c r="Y1" s="127"/>
      <c r="Z1" s="127"/>
      <c r="AA1" s="127"/>
      <c r="AB1" s="127"/>
      <c r="AC1" s="127"/>
      <c r="AD1" s="127"/>
      <c r="AE1" s="127"/>
      <c r="AF1" s="127"/>
      <c r="AG1" s="127"/>
      <c r="AH1" s="127"/>
      <c r="AI1" s="127"/>
      <c r="AJ1" s="127"/>
      <c r="AK1" s="127"/>
      <c r="BE1" s="127" t="str">
        <f>Q1</f>
        <v>Form 4E - Hydrodynamic Separator
Annual Inspection Form</v>
      </c>
      <c r="BF1" s="127"/>
      <c r="BG1" s="127"/>
      <c r="BH1" s="127"/>
      <c r="BI1" s="127"/>
      <c r="BJ1" s="127"/>
      <c r="BK1" s="127"/>
      <c r="BL1" s="127"/>
      <c r="BM1" s="127"/>
      <c r="BN1" s="127"/>
      <c r="BO1" s="127"/>
      <c r="BP1" s="127"/>
      <c r="BQ1" s="127"/>
      <c r="BR1" s="127"/>
      <c r="BS1" s="127"/>
      <c r="BT1" s="127"/>
      <c r="BU1" s="127"/>
      <c r="BV1" s="127"/>
      <c r="BW1" s="127"/>
    </row>
    <row r="2" spans="1:79" ht="15" customHeight="1">
      <c r="E2" s="2"/>
      <c r="F2" s="2"/>
      <c r="G2" s="2"/>
      <c r="H2" s="2"/>
      <c r="I2" s="2"/>
      <c r="J2" s="2"/>
      <c r="K2" s="2"/>
      <c r="L2" s="2"/>
      <c r="M2" s="2"/>
      <c r="N2" s="2"/>
      <c r="O2" s="2"/>
      <c r="P2" s="2"/>
      <c r="Q2" s="127"/>
      <c r="R2" s="127"/>
      <c r="S2" s="127"/>
      <c r="T2" s="127"/>
      <c r="U2" s="127"/>
      <c r="V2" s="127"/>
      <c r="W2" s="127"/>
      <c r="X2" s="127"/>
      <c r="Y2" s="127"/>
      <c r="Z2" s="127"/>
      <c r="AA2" s="127"/>
      <c r="AB2" s="127"/>
      <c r="AC2" s="127"/>
      <c r="AD2" s="127"/>
      <c r="AE2" s="127"/>
      <c r="AF2" s="127"/>
      <c r="AG2" s="127"/>
      <c r="AH2" s="127"/>
      <c r="AI2" s="127"/>
      <c r="AJ2" s="127"/>
      <c r="AK2" s="127"/>
      <c r="BE2" s="127"/>
      <c r="BF2" s="127"/>
      <c r="BG2" s="127"/>
      <c r="BH2" s="127"/>
      <c r="BI2" s="127"/>
      <c r="BJ2" s="127"/>
      <c r="BK2" s="127"/>
      <c r="BL2" s="127"/>
      <c r="BM2" s="127"/>
      <c r="BN2" s="127"/>
      <c r="BO2" s="127"/>
      <c r="BP2" s="127"/>
      <c r="BQ2" s="127"/>
      <c r="BR2" s="127"/>
      <c r="BS2" s="127"/>
      <c r="BT2" s="127"/>
      <c r="BU2" s="127"/>
      <c r="BV2" s="127"/>
      <c r="BW2" s="127"/>
      <c r="CA2" s="19"/>
    </row>
    <row r="3" spans="1:79" ht="15" customHeight="1">
      <c r="E3" s="2"/>
      <c r="F3" s="2"/>
      <c r="G3" s="2"/>
      <c r="H3" s="2"/>
      <c r="I3" s="2"/>
      <c r="J3" s="2"/>
      <c r="K3" s="2"/>
      <c r="L3" s="2"/>
      <c r="M3" s="2"/>
      <c r="N3" s="2"/>
      <c r="O3" s="2"/>
      <c r="P3" s="2"/>
      <c r="Q3" s="127"/>
      <c r="R3" s="127"/>
      <c r="S3" s="127"/>
      <c r="T3" s="127"/>
      <c r="U3" s="127"/>
      <c r="V3" s="127"/>
      <c r="W3" s="127"/>
      <c r="X3" s="127"/>
      <c r="Y3" s="127"/>
      <c r="Z3" s="127"/>
      <c r="AA3" s="127"/>
      <c r="AB3" s="127"/>
      <c r="AC3" s="127"/>
      <c r="AD3" s="127"/>
      <c r="AE3" s="127"/>
      <c r="AF3" s="127"/>
      <c r="AG3" s="127"/>
      <c r="AH3" s="127"/>
      <c r="AI3" s="127"/>
      <c r="AJ3" s="127"/>
      <c r="AK3" s="127"/>
      <c r="BE3" s="127"/>
      <c r="BF3" s="127"/>
      <c r="BG3" s="127"/>
      <c r="BH3" s="127"/>
      <c r="BI3" s="127"/>
      <c r="BJ3" s="127"/>
      <c r="BK3" s="127"/>
      <c r="BL3" s="127"/>
      <c r="BM3" s="127"/>
      <c r="BN3" s="127"/>
      <c r="BO3" s="127"/>
      <c r="BP3" s="127"/>
      <c r="BQ3" s="127"/>
      <c r="BR3" s="127"/>
      <c r="BS3" s="127"/>
      <c r="BT3" s="127"/>
      <c r="BU3" s="127"/>
      <c r="BV3" s="127"/>
      <c r="BW3" s="127"/>
      <c r="CA3" s="19"/>
    </row>
    <row r="4" spans="1:79" ht="15" customHeight="1">
      <c r="E4" s="2"/>
      <c r="F4" s="2"/>
      <c r="G4" s="2"/>
      <c r="H4" s="2"/>
      <c r="I4" s="2"/>
      <c r="J4" s="2"/>
      <c r="K4" s="2"/>
      <c r="L4" s="2"/>
      <c r="M4" s="2"/>
      <c r="N4" s="2"/>
      <c r="O4" s="2"/>
      <c r="P4" s="2"/>
      <c r="Q4" s="127"/>
      <c r="R4" s="127"/>
      <c r="S4" s="127"/>
      <c r="T4" s="127"/>
      <c r="U4" s="127"/>
      <c r="V4" s="127"/>
      <c r="W4" s="127"/>
      <c r="X4" s="127"/>
      <c r="Y4" s="127"/>
      <c r="Z4" s="127"/>
      <c r="AA4" s="127"/>
      <c r="AB4" s="127"/>
      <c r="AC4" s="127"/>
      <c r="AD4" s="127"/>
      <c r="AE4" s="127"/>
      <c r="AF4" s="127"/>
      <c r="AG4" s="127"/>
      <c r="AH4" s="127"/>
      <c r="AI4" s="127"/>
      <c r="AJ4" s="127"/>
      <c r="AK4" s="127"/>
      <c r="BE4" s="127"/>
      <c r="BF4" s="127"/>
      <c r="BG4" s="127"/>
      <c r="BH4" s="127"/>
      <c r="BI4" s="127"/>
      <c r="BJ4" s="127"/>
      <c r="BK4" s="127"/>
      <c r="BL4" s="127"/>
      <c r="BM4" s="127"/>
      <c r="BN4" s="127"/>
      <c r="BO4" s="127"/>
      <c r="BP4" s="127"/>
      <c r="BQ4" s="127"/>
      <c r="BR4" s="127"/>
      <c r="BS4" s="127"/>
      <c r="BT4" s="127"/>
      <c r="BU4" s="127"/>
      <c r="BV4" s="127"/>
      <c r="BW4" s="127"/>
      <c r="CA4" s="19"/>
    </row>
    <row r="5" spans="1:79" ht="4.9000000000000004" customHeight="1">
      <c r="E5" s="2"/>
      <c r="F5" s="2"/>
      <c r="G5" s="2"/>
      <c r="H5" s="2"/>
      <c r="I5" s="2"/>
      <c r="J5" s="2"/>
      <c r="K5" s="2"/>
      <c r="L5" s="2"/>
      <c r="M5" s="2"/>
      <c r="N5" s="2"/>
      <c r="O5" s="2"/>
      <c r="P5" s="2"/>
      <c r="Q5" s="2"/>
      <c r="R5" s="2"/>
      <c r="S5" s="2"/>
      <c r="T5" s="2"/>
      <c r="U5" s="2"/>
      <c r="V5" s="2"/>
      <c r="W5" s="2"/>
      <c r="X5" s="2"/>
      <c r="Y5" s="2"/>
      <c r="Z5" s="2"/>
      <c r="AA5" s="2"/>
      <c r="AB5" s="121"/>
      <c r="AC5" s="121"/>
      <c r="AD5" s="121"/>
      <c r="AE5" s="121"/>
      <c r="AF5" s="121"/>
      <c r="AG5" s="121"/>
      <c r="AH5" s="121"/>
      <c r="AI5" s="121"/>
      <c r="AJ5" s="121"/>
    </row>
    <row r="6" spans="1:79" ht="15" customHeight="1">
      <c r="A6" s="20"/>
      <c r="B6" s="21" t="s">
        <v>96</v>
      </c>
      <c r="C6" s="21"/>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3"/>
      <c r="AO6" s="128" t="s">
        <v>97</v>
      </c>
      <c r="AP6" s="128"/>
      <c r="AQ6" s="128"/>
      <c r="AR6" s="128"/>
      <c r="AS6" s="128"/>
      <c r="AT6" s="128"/>
      <c r="AU6" s="128"/>
      <c r="AV6" s="128"/>
      <c r="AW6" s="128"/>
      <c r="AX6" s="128"/>
      <c r="AY6" s="128"/>
      <c r="AZ6" s="128"/>
      <c r="BA6" s="128"/>
      <c r="BB6" s="128"/>
      <c r="BC6" s="128"/>
      <c r="BD6" s="128"/>
      <c r="BE6" s="62"/>
      <c r="BF6" s="62"/>
      <c r="BG6" s="62"/>
      <c r="BH6" s="62"/>
      <c r="BI6" s="62"/>
      <c r="BJ6" s="62"/>
      <c r="BK6" s="62"/>
      <c r="BL6" s="62"/>
      <c r="BM6" s="62"/>
      <c r="BN6" s="62"/>
      <c r="BO6" s="62"/>
      <c r="BP6" s="62"/>
      <c r="BQ6" s="62"/>
      <c r="BR6" s="62"/>
      <c r="BS6" s="62"/>
      <c r="BT6" s="62"/>
      <c r="BU6" s="62"/>
      <c r="BV6" s="62"/>
      <c r="BW6" s="62"/>
      <c r="BX6" s="62"/>
      <c r="BY6" s="62"/>
      <c r="BZ6" s="62"/>
    </row>
    <row r="7" spans="1:79" ht="15" customHeight="1">
      <c r="A7" s="24"/>
      <c r="B7" s="4" t="s">
        <v>98</v>
      </c>
      <c r="C7" s="4"/>
      <c r="D7" s="4"/>
      <c r="E7" s="184"/>
      <c r="F7" s="184"/>
      <c r="G7" s="184"/>
      <c r="H7" s="184"/>
      <c r="I7" s="184"/>
      <c r="J7" s="184"/>
      <c r="K7" s="184"/>
      <c r="L7" s="184"/>
      <c r="M7" s="184"/>
      <c r="N7" s="184"/>
      <c r="O7" s="184"/>
      <c r="P7" s="184"/>
      <c r="Q7" s="184"/>
      <c r="R7" s="184"/>
      <c r="S7" s="184"/>
      <c r="T7" s="184"/>
      <c r="U7" s="184"/>
      <c r="V7" s="184"/>
      <c r="W7" s="184"/>
      <c r="X7" s="184"/>
      <c r="Y7" s="4"/>
      <c r="Z7" s="4"/>
      <c r="AA7" s="4"/>
      <c r="AB7" s="4"/>
      <c r="AC7" s="4"/>
      <c r="AD7" s="25" t="s">
        <v>99</v>
      </c>
      <c r="AE7" s="183"/>
      <c r="AF7" s="183"/>
      <c r="AG7" s="183"/>
      <c r="AH7" s="183"/>
      <c r="AI7" s="183"/>
      <c r="AJ7" s="183"/>
      <c r="AK7" s="26"/>
      <c r="AO7" s="128"/>
      <c r="AP7" s="128"/>
      <c r="AQ7" s="128"/>
      <c r="AR7" s="128"/>
      <c r="AS7" s="128"/>
      <c r="AT7" s="128"/>
      <c r="AU7" s="128"/>
      <c r="AV7" s="128"/>
      <c r="AW7" s="128"/>
      <c r="AX7" s="128"/>
      <c r="AY7" s="128"/>
      <c r="AZ7" s="128"/>
      <c r="BA7" s="128"/>
      <c r="BB7" s="128"/>
      <c r="BC7" s="128"/>
      <c r="BD7" s="128"/>
    </row>
    <row r="8" spans="1:79" ht="4.9000000000000004" customHeight="1">
      <c r="A8" s="2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25"/>
      <c r="AG8" s="6"/>
      <c r="AH8" s="6"/>
      <c r="AI8" s="6"/>
      <c r="AJ8" s="6"/>
      <c r="AK8" s="26"/>
    </row>
    <row r="9" spans="1:79" ht="15" customHeight="1">
      <c r="A9" s="24"/>
      <c r="B9" s="4" t="s">
        <v>100</v>
      </c>
      <c r="C9" s="25"/>
      <c r="D9" s="4"/>
      <c r="E9" s="4"/>
      <c r="F9" s="4"/>
      <c r="G9" s="80"/>
      <c r="H9" s="4" t="s">
        <v>257</v>
      </c>
      <c r="I9" s="4"/>
      <c r="J9" s="4"/>
      <c r="K9" s="4"/>
      <c r="L9" s="4"/>
      <c r="M9" s="80"/>
      <c r="N9" s="4" t="s">
        <v>283</v>
      </c>
      <c r="O9" s="4"/>
      <c r="P9" s="4"/>
      <c r="Q9" s="4"/>
      <c r="R9" s="4"/>
      <c r="S9" s="4"/>
      <c r="T9" s="4"/>
      <c r="U9" s="4"/>
      <c r="V9" s="4"/>
      <c r="W9" s="4"/>
      <c r="X9" s="4"/>
      <c r="Y9" s="4"/>
      <c r="Z9" s="4"/>
      <c r="AA9" s="4"/>
      <c r="AB9" s="4"/>
      <c r="AC9" s="4"/>
      <c r="AD9" s="4"/>
      <c r="AE9" s="4"/>
      <c r="AF9" s="4"/>
      <c r="AG9" s="4"/>
      <c r="AH9" s="4"/>
      <c r="AI9" s="4"/>
      <c r="AJ9" s="4"/>
      <c r="AK9" s="26"/>
      <c r="AO9" s="78" t="s">
        <v>284</v>
      </c>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row>
    <row r="10" spans="1:79" ht="4.9000000000000004" customHeight="1">
      <c r="A10" s="24"/>
      <c r="B10" s="4"/>
      <c r="C10" s="25"/>
      <c r="D10" s="2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26"/>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row>
    <row r="11" spans="1:79" ht="15" customHeight="1">
      <c r="A11" s="24"/>
      <c r="B11" s="4" t="s">
        <v>108</v>
      </c>
      <c r="C11" s="4"/>
      <c r="D11" s="4"/>
      <c r="E11" s="4"/>
      <c r="F11" s="4"/>
      <c r="G11" s="80"/>
      <c r="H11" s="4" t="s">
        <v>109</v>
      </c>
      <c r="I11" s="4"/>
      <c r="J11" s="4"/>
      <c r="K11" s="4"/>
      <c r="L11" s="4"/>
      <c r="M11" s="80"/>
      <c r="N11" s="4" t="s">
        <v>110</v>
      </c>
      <c r="O11" s="4"/>
      <c r="P11" s="4"/>
      <c r="Q11" s="4"/>
      <c r="R11" s="4"/>
      <c r="S11" s="4"/>
      <c r="T11" s="4"/>
      <c r="U11" s="4"/>
      <c r="V11" s="80"/>
      <c r="W11" s="4" t="s">
        <v>111</v>
      </c>
      <c r="X11" s="4"/>
      <c r="Y11" s="4"/>
      <c r="Z11" s="4"/>
      <c r="AA11" s="4"/>
      <c r="AB11" s="4"/>
      <c r="AC11" s="80"/>
      <c r="AD11" s="4" t="s">
        <v>112</v>
      </c>
      <c r="AE11" s="4"/>
      <c r="AF11" s="4"/>
      <c r="AG11" s="4"/>
      <c r="AH11" s="4"/>
      <c r="AI11" s="4"/>
      <c r="AJ11" s="4"/>
      <c r="AK11" s="26"/>
      <c r="AO11" s="18">
        <v>1</v>
      </c>
      <c r="AP11" s="78" t="s">
        <v>285</v>
      </c>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row>
    <row r="12" spans="1:79" ht="4.9000000000000004" customHeight="1">
      <c r="A12" s="2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26"/>
      <c r="AO12" s="1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row>
    <row r="13" spans="1:79" ht="15" customHeight="1">
      <c r="A13" s="24"/>
      <c r="B13" s="4" t="s">
        <v>211</v>
      </c>
      <c r="C13" s="4"/>
      <c r="D13" s="4"/>
      <c r="E13" s="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26"/>
      <c r="AO13" s="18"/>
      <c r="AP13" s="109" t="s">
        <v>216</v>
      </c>
      <c r="AQ13" s="32" t="s">
        <v>286</v>
      </c>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Y13" s="109"/>
      <c r="BZ13" s="109"/>
    </row>
    <row r="14" spans="1:79" ht="4.9000000000000004" customHeight="1">
      <c r="A14" s="30"/>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31"/>
    </row>
    <row r="15" spans="1:79" ht="15" customHeight="1">
      <c r="AP15" s="109" t="s">
        <v>216</v>
      </c>
      <c r="AQ15" s="82" t="s">
        <v>287</v>
      </c>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V15" s="82"/>
      <c r="BW15" s="82"/>
      <c r="BX15" s="82"/>
      <c r="BY15" s="109"/>
      <c r="BZ15" s="109"/>
    </row>
    <row r="16" spans="1:79" ht="15" customHeight="1">
      <c r="B16" s="1" t="s">
        <v>288</v>
      </c>
      <c r="C16" s="1"/>
      <c r="D16" s="1"/>
      <c r="AD16" s="124" t="str">
        <f>IF(Tables!C24=0,"",Tables!C24&amp;": ")</f>
        <v xml:space="preserve">Engineering or Building No.: </v>
      </c>
      <c r="AE16" s="157"/>
      <c r="AF16" s="157"/>
      <c r="AG16" s="157"/>
      <c r="AH16" s="157"/>
      <c r="AI16" s="157"/>
      <c r="AJ16" s="157"/>
      <c r="AL16" s="114">
        <f>LEN(AD16)</f>
        <v>29</v>
      </c>
      <c r="AP16" s="109" t="s">
        <v>216</v>
      </c>
      <c r="AQ16" s="82" t="s">
        <v>289</v>
      </c>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V16" s="82"/>
      <c r="BW16" s="82"/>
      <c r="BX16" s="82"/>
      <c r="BY16" s="82"/>
      <c r="BZ16" s="82"/>
    </row>
    <row r="17" spans="2:79" ht="15" customHeight="1">
      <c r="D17" s="124" t="s">
        <v>118</v>
      </c>
      <c r="E17" s="186"/>
      <c r="F17" s="186"/>
      <c r="G17" s="186"/>
      <c r="H17" s="186"/>
      <c r="I17" s="186"/>
      <c r="J17" s="186"/>
      <c r="K17" s="186"/>
      <c r="L17" s="186"/>
      <c r="M17" s="186"/>
      <c r="N17" s="186"/>
      <c r="O17" s="186"/>
      <c r="P17" s="186"/>
      <c r="Q17" s="186"/>
      <c r="R17" s="186"/>
      <c r="S17" s="186"/>
      <c r="T17" s="186"/>
      <c r="U17" s="186"/>
      <c r="V17" s="186"/>
      <c r="W17" s="186"/>
      <c r="X17" s="186"/>
      <c r="Y17" s="186"/>
      <c r="AD17" s="124" t="s">
        <v>290</v>
      </c>
      <c r="AE17" s="187"/>
      <c r="AF17" s="187"/>
      <c r="AG17" s="187"/>
      <c r="AH17" s="187"/>
      <c r="AI17" s="187"/>
      <c r="AJ17" s="187"/>
      <c r="AO17" s="18">
        <v>2</v>
      </c>
      <c r="AP17" s="82" t="s">
        <v>291</v>
      </c>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V17" s="82"/>
      <c r="BW17" s="82"/>
      <c r="BX17" s="82"/>
      <c r="BY17" s="82"/>
      <c r="BZ17" s="82"/>
    </row>
    <row r="18" spans="2:79" ht="15" customHeight="1">
      <c r="D18" s="124" t="s">
        <v>120</v>
      </c>
      <c r="E18" s="185"/>
      <c r="F18" s="185"/>
      <c r="G18" s="185"/>
      <c r="H18" s="185"/>
      <c r="I18" s="185"/>
      <c r="J18" s="185"/>
      <c r="K18" s="185"/>
      <c r="L18" s="185"/>
      <c r="M18" s="185"/>
      <c r="N18" s="185"/>
      <c r="O18" s="185"/>
      <c r="P18" s="185"/>
      <c r="Q18" s="185"/>
      <c r="R18" s="185"/>
      <c r="S18" s="185"/>
      <c r="T18" s="185"/>
      <c r="U18" s="185"/>
      <c r="V18" s="185"/>
      <c r="W18" s="185"/>
      <c r="X18" s="185"/>
      <c r="Y18" s="185"/>
      <c r="AB18" s="124"/>
      <c r="AD18" s="124" t="s">
        <v>292</v>
      </c>
      <c r="AE18" s="188"/>
      <c r="AF18" s="188"/>
      <c r="AG18" s="188"/>
      <c r="AH18" s="188"/>
      <c r="AI18" s="188"/>
      <c r="AJ18" s="188"/>
      <c r="AO18" s="18">
        <v>3</v>
      </c>
      <c r="AP18" s="82" t="s">
        <v>255</v>
      </c>
      <c r="AQ18" s="82"/>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V18" s="82"/>
      <c r="BW18" s="82"/>
      <c r="BX18" s="82"/>
      <c r="BY18" s="109"/>
      <c r="BZ18" s="109"/>
    </row>
    <row r="19" spans="2:79" ht="15" customHeight="1">
      <c r="C19" s="5"/>
      <c r="E19" s="185"/>
      <c r="F19" s="185"/>
      <c r="G19" s="185"/>
      <c r="H19" s="185"/>
      <c r="I19" s="185"/>
      <c r="J19" s="185"/>
      <c r="K19" s="185"/>
      <c r="L19" s="185"/>
      <c r="M19" s="185"/>
      <c r="N19" s="185"/>
      <c r="O19" s="185"/>
      <c r="P19" s="185"/>
      <c r="Q19" s="185"/>
      <c r="R19" s="185"/>
      <c r="S19" s="185"/>
      <c r="T19" s="185"/>
      <c r="U19" s="185"/>
      <c r="V19" s="185"/>
      <c r="W19" s="185"/>
      <c r="X19" s="185"/>
      <c r="Y19" s="185"/>
      <c r="Z19" s="5"/>
      <c r="AA19" s="5"/>
      <c r="AC19" s="5"/>
      <c r="AD19" s="124" t="s">
        <v>293</v>
      </c>
      <c r="AE19" s="189"/>
      <c r="AF19" s="189"/>
      <c r="AG19" s="189"/>
      <c r="AH19" s="189"/>
      <c r="AI19" s="189"/>
      <c r="AJ19" s="189"/>
      <c r="AO19" s="18"/>
      <c r="AP19" s="109" t="s">
        <v>216</v>
      </c>
      <c r="AQ19" s="82" t="s">
        <v>294</v>
      </c>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V19" s="82"/>
      <c r="BW19" s="82"/>
      <c r="BX19" s="82"/>
      <c r="BY19" s="109"/>
      <c r="BZ19" s="109"/>
    </row>
    <row r="20" spans="2:79" ht="15" customHeight="1">
      <c r="C20" s="5"/>
      <c r="D20" s="124" t="s">
        <v>295</v>
      </c>
      <c r="E20" s="185"/>
      <c r="F20" s="185"/>
      <c r="G20" s="185"/>
      <c r="H20" s="185"/>
      <c r="I20" s="185"/>
      <c r="J20" s="185"/>
      <c r="K20" s="185"/>
      <c r="L20" s="185"/>
      <c r="M20" s="185"/>
      <c r="N20" s="185"/>
      <c r="O20" s="185"/>
      <c r="P20" s="185"/>
      <c r="Q20" s="185"/>
      <c r="R20" s="185"/>
      <c r="S20" s="185"/>
      <c r="T20" s="185"/>
      <c r="U20" s="185"/>
      <c r="V20" s="185"/>
      <c r="W20" s="185"/>
      <c r="X20" s="185"/>
      <c r="Y20" s="185"/>
      <c r="Z20" s="5"/>
      <c r="AA20" s="5"/>
      <c r="AC20" s="5"/>
      <c r="AD20" s="124" t="s">
        <v>296</v>
      </c>
      <c r="AE20" s="190"/>
      <c r="AF20" s="190"/>
      <c r="AG20" s="190"/>
      <c r="AH20" s="190"/>
      <c r="AI20" s="190"/>
      <c r="AJ20" s="190"/>
      <c r="AO20" s="18"/>
      <c r="AP20" s="109" t="s">
        <v>216</v>
      </c>
      <c r="AQ20" s="82" t="s">
        <v>297</v>
      </c>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82"/>
    </row>
    <row r="21" spans="2:79" ht="15" customHeight="1">
      <c r="C21" s="5"/>
      <c r="D21" s="124" t="s">
        <v>222</v>
      </c>
      <c r="E21" s="168"/>
      <c r="F21" s="132"/>
      <c r="G21" s="132"/>
      <c r="H21" s="132"/>
      <c r="I21" s="132"/>
      <c r="J21" s="132"/>
      <c r="K21" s="132"/>
      <c r="L21" s="132"/>
      <c r="M21" s="132"/>
      <c r="N21" s="132"/>
      <c r="O21" s="132"/>
      <c r="P21" s="132"/>
      <c r="Q21" s="132"/>
      <c r="R21" s="132"/>
      <c r="S21" s="132"/>
      <c r="T21" s="132"/>
      <c r="U21" s="132"/>
      <c r="V21" s="132"/>
      <c r="W21" s="132"/>
      <c r="X21" s="132"/>
      <c r="Y21" s="132"/>
      <c r="Z21" s="5"/>
      <c r="AA21" s="5"/>
      <c r="AC21" s="5"/>
      <c r="AD21" s="124" t="s">
        <v>223</v>
      </c>
      <c r="AE21" s="179"/>
      <c r="AF21" s="179"/>
      <c r="AG21" s="179"/>
      <c r="AH21" s="179"/>
      <c r="AI21" s="179"/>
      <c r="AJ21" s="179"/>
      <c r="AO21" s="18">
        <v>4</v>
      </c>
      <c r="AP21" s="110" t="str">
        <f>"Form 4E - Hydrodynamic Separator Annual Inspection Form shall be submitted to the "&amp;Tables!$C$22&amp;" on an annual basis "</f>
        <v xml:space="preserve">Form 4E - Hydrodynamic Separator Annual Inspection Form shall be submitted to the City on an annual basis </v>
      </c>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row>
    <row r="22" spans="2:79" ht="4.9000000000000004" customHeight="1">
      <c r="AO22" s="18"/>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row>
    <row r="23" spans="2:79" ht="15" customHeight="1">
      <c r="B23" s="32" t="s">
        <v>100</v>
      </c>
      <c r="C23" s="124"/>
      <c r="D23" s="124"/>
      <c r="G23" s="65"/>
      <c r="H23" s="32" t="s">
        <v>257</v>
      </c>
      <c r="M23" s="65"/>
      <c r="N23" s="32" t="s">
        <v>283</v>
      </c>
      <c r="AP23" s="110" t="s">
        <v>298</v>
      </c>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row>
    <row r="24" spans="2:79" ht="4.9000000000000004" customHeight="1">
      <c r="AO24" s="18"/>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row>
    <row r="25" spans="2:79" ht="15" customHeight="1">
      <c r="B25" s="1" t="s">
        <v>299</v>
      </c>
      <c r="C25" s="124"/>
      <c r="D25" s="124"/>
      <c r="AO25" s="18">
        <v>5</v>
      </c>
      <c r="AP25" s="82" t="s">
        <v>300</v>
      </c>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row>
    <row r="26" spans="2:79" ht="15" customHeight="1">
      <c r="O26" s="119" t="s">
        <v>301</v>
      </c>
      <c r="Q26" s="119" t="s">
        <v>302</v>
      </c>
      <c r="AG26" s="119" t="s">
        <v>301</v>
      </c>
      <c r="AH26" s="119"/>
      <c r="AI26" s="119" t="s">
        <v>302</v>
      </c>
      <c r="AP26" s="82" t="s">
        <v>303</v>
      </c>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row>
    <row r="27" spans="2:79" ht="15" customHeight="1">
      <c r="B27" s="18">
        <v>1</v>
      </c>
      <c r="C27" s="32" t="s">
        <v>160</v>
      </c>
      <c r="T27" s="18">
        <v>2</v>
      </c>
      <c r="U27" s="32" t="s">
        <v>304</v>
      </c>
      <c r="AL27" s="17">
        <f>IF(ISBLANK(AE27),1,2)</f>
        <v>1</v>
      </c>
      <c r="AO27" s="18"/>
      <c r="AP27" s="82" t="s">
        <v>305</v>
      </c>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row>
    <row r="28" spans="2:79" ht="4.9000000000000004" customHeight="1">
      <c r="B28" s="18"/>
      <c r="T28" s="18"/>
      <c r="AO28" s="18"/>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row>
    <row r="29" spans="2:79" ht="15" customHeight="1">
      <c r="B29" s="18"/>
      <c r="C29" s="119" t="s">
        <v>241</v>
      </c>
      <c r="D29" s="32" t="s">
        <v>306</v>
      </c>
      <c r="O29" s="16"/>
      <c r="Q29" s="16"/>
      <c r="T29" s="18"/>
      <c r="U29" s="119" t="s">
        <v>239</v>
      </c>
      <c r="V29" s="32" t="s">
        <v>307</v>
      </c>
      <c r="AG29" s="16"/>
      <c r="AI29" s="16"/>
      <c r="AL29" s="17">
        <f>IF(AND(ISBLANK(O29),ISBLANK(Q29)),1,2)</f>
        <v>1</v>
      </c>
      <c r="AM29" s="7">
        <f>IF(AND(ISBLANK(AG29),ISBLANK(AI29)),1,2)</f>
        <v>1</v>
      </c>
      <c r="AO29" s="18"/>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row>
    <row r="30" spans="2:79" ht="4.9000000000000004" customHeight="1">
      <c r="B30" s="18"/>
      <c r="C30" s="119"/>
      <c r="T30" s="18"/>
      <c r="U30" s="119"/>
      <c r="AO30" s="18"/>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row>
    <row r="31" spans="2:79" ht="15" customHeight="1">
      <c r="B31" s="18"/>
      <c r="C31" s="119" t="s">
        <v>248</v>
      </c>
      <c r="D31" s="32" t="s">
        <v>308</v>
      </c>
      <c r="O31" s="16"/>
      <c r="Q31" s="16"/>
      <c r="T31" s="18"/>
      <c r="U31" s="119" t="s">
        <v>241</v>
      </c>
      <c r="V31" s="32" t="s">
        <v>309</v>
      </c>
      <c r="AG31" s="16"/>
      <c r="AI31" s="16"/>
      <c r="AL31" s="17">
        <f>IF(AND(ISBLANK(O31),ISBLANK(Q31)),1,2)</f>
        <v>1</v>
      </c>
      <c r="AM31" s="7">
        <f>IF(AND(ISBLANK(AG31),ISBLANK(AI31)),1,2)</f>
        <v>1</v>
      </c>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row>
    <row r="32" spans="2:79" ht="4.9000000000000004" customHeight="1">
      <c r="B32" s="18"/>
      <c r="AO32" s="18"/>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row>
    <row r="33" spans="2:79" ht="15" customHeight="1">
      <c r="B33" s="18"/>
      <c r="C33" s="119" t="s">
        <v>310</v>
      </c>
      <c r="D33" s="32" t="s">
        <v>307</v>
      </c>
      <c r="O33" s="16"/>
      <c r="Q33" s="16"/>
      <c r="T33" s="18">
        <v>3</v>
      </c>
      <c r="U33" s="32" t="s">
        <v>311</v>
      </c>
      <c r="AL33" s="17">
        <f>IF(AND(ISBLANK(O33),ISBLANK(Q33)),1,2)</f>
        <v>1</v>
      </c>
      <c r="AO33" s="18">
        <v>6</v>
      </c>
      <c r="AP33" s="82" t="s">
        <v>312</v>
      </c>
      <c r="AQ33" s="82"/>
      <c r="AR33" s="18"/>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row>
    <row r="34" spans="2:79" ht="4.9000000000000004" customHeight="1">
      <c r="B34" s="18"/>
      <c r="C34" s="119"/>
      <c r="AO34" s="18"/>
      <c r="AP34" s="82"/>
      <c r="AQ34" s="82"/>
      <c r="AR34" s="18"/>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row>
    <row r="35" spans="2:79" ht="15" customHeight="1">
      <c r="B35" s="18"/>
      <c r="C35" s="119" t="s">
        <v>313</v>
      </c>
      <c r="D35" s="32" t="s">
        <v>309</v>
      </c>
      <c r="O35" s="16"/>
      <c r="Q35" s="16"/>
      <c r="U35" s="119" t="s">
        <v>239</v>
      </c>
      <c r="V35" s="32" t="s">
        <v>307</v>
      </c>
      <c r="AG35" s="16"/>
      <c r="AI35" s="16"/>
      <c r="AL35" s="17">
        <f>IF(AND(ISBLANK(O35),ISBLANK(Q35)),1,2)</f>
        <v>1</v>
      </c>
      <c r="AM35" s="7">
        <f>IF(AND(ISBLANK(AG35),ISBLANK(AI35)),1,2)</f>
        <v>1</v>
      </c>
      <c r="AO35" s="18"/>
      <c r="AP35" s="109" t="s">
        <v>216</v>
      </c>
      <c r="AQ35" s="82" t="s">
        <v>314</v>
      </c>
      <c r="AR35" s="18"/>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row>
    <row r="36" spans="2:79" ht="4.9000000000000004" customHeight="1">
      <c r="B36" s="18"/>
      <c r="T36" s="18"/>
      <c r="U36" s="119"/>
      <c r="AO36" s="18"/>
      <c r="AP36" s="18"/>
      <c r="AR36" s="18"/>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row>
    <row r="37" spans="2:79" ht="15" customHeight="1">
      <c r="B37" s="18"/>
      <c r="C37" s="18" t="s">
        <v>315</v>
      </c>
      <c r="D37" s="111" t="s">
        <v>316</v>
      </c>
      <c r="E37" s="18"/>
      <c r="F37" s="18"/>
      <c r="G37" s="18"/>
      <c r="H37" s="18"/>
      <c r="I37" s="18"/>
      <c r="J37" s="18"/>
      <c r="K37" s="18"/>
      <c r="L37" s="18"/>
      <c r="M37" s="18"/>
      <c r="N37" s="18"/>
      <c r="O37" s="16"/>
      <c r="Q37" s="16"/>
      <c r="R37" s="18"/>
      <c r="T37" s="18"/>
      <c r="U37" s="119" t="s">
        <v>241</v>
      </c>
      <c r="V37" s="32" t="s">
        <v>309</v>
      </c>
      <c r="AG37" s="16"/>
      <c r="AI37" s="16"/>
      <c r="AL37" s="17">
        <f>IF(AND(ISBLANK(O37),ISBLANK(Q37)),1,2)</f>
        <v>1</v>
      </c>
      <c r="AM37" s="7">
        <f>IF(AND(ISBLANK(AG37),ISBLANK(AI37)),1,2)</f>
        <v>1</v>
      </c>
      <c r="AO37" s="18"/>
      <c r="AP37" s="109" t="s">
        <v>216</v>
      </c>
      <c r="AQ37" s="32" t="s">
        <v>317</v>
      </c>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row>
    <row r="38" spans="2:79" ht="15" customHeight="1">
      <c r="B38" s="1" t="s">
        <v>318</v>
      </c>
      <c r="AO38" s="18"/>
      <c r="AP38" s="109" t="s">
        <v>216</v>
      </c>
      <c r="AQ38" s="32" t="s">
        <v>319</v>
      </c>
      <c r="AR38" s="1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66"/>
    </row>
    <row r="39" spans="2:79" ht="4.9000000000000004" customHeight="1">
      <c r="AO39" s="18"/>
      <c r="AR39" s="1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66"/>
    </row>
    <row r="40" spans="2:79" ht="15" customHeight="1">
      <c r="C40" s="16"/>
      <c r="D40" s="32" t="s">
        <v>320</v>
      </c>
      <c r="R40" s="16"/>
      <c r="S40" s="32" t="s">
        <v>321</v>
      </c>
      <c r="AL40" s="17">
        <f>IF(AND(ISBLANK(C40),ISBLANK(R40)),1,2)</f>
        <v>1</v>
      </c>
      <c r="AO40" s="18"/>
      <c r="AP40" s="109" t="s">
        <v>216</v>
      </c>
      <c r="AQ40" s="32" t="s">
        <v>322</v>
      </c>
      <c r="AR40" s="1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66"/>
    </row>
    <row r="41" spans="2:79" ht="4.9000000000000004" customHeight="1">
      <c r="AO41" s="18"/>
      <c r="AR41" s="1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66"/>
    </row>
    <row r="42" spans="2:79" ht="15" customHeight="1">
      <c r="AO42" s="18"/>
      <c r="AP42" s="109" t="s">
        <v>216</v>
      </c>
      <c r="AQ42" s="32" t="s">
        <v>323</v>
      </c>
      <c r="AR42" s="1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66"/>
    </row>
    <row r="43" spans="2:79" ht="15" customHeight="1">
      <c r="B43" s="1" t="s">
        <v>324</v>
      </c>
      <c r="AO43" s="18"/>
      <c r="AP43" s="109" t="s">
        <v>216</v>
      </c>
      <c r="AQ43" s="32" t="s">
        <v>325</v>
      </c>
      <c r="AR43" s="1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66"/>
    </row>
    <row r="44" spans="2:79" ht="15" customHeight="1">
      <c r="B44" s="18">
        <f>B27</f>
        <v>1</v>
      </c>
      <c r="C44" s="32" t="str">
        <f>C27</f>
        <v>Hydrodynamic Separator</v>
      </c>
      <c r="X44" s="18">
        <f>T27</f>
        <v>2</v>
      </c>
      <c r="Y44" s="32" t="str">
        <f>U27</f>
        <v>Outlet Pipe</v>
      </c>
      <c r="AE44" s="18">
        <f>T33</f>
        <v>3</v>
      </c>
      <c r="AF44" s="32" t="str">
        <f>U33</f>
        <v>Inlet Pipe(s)</v>
      </c>
      <c r="AO44" s="18"/>
      <c r="AP44" s="18"/>
      <c r="AR44" s="1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66"/>
    </row>
    <row r="45" spans="2:79" ht="4.9000000000000004" customHeight="1">
      <c r="AO45" s="18"/>
      <c r="AR45" s="1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66"/>
    </row>
    <row r="46" spans="2:79" ht="15" customHeight="1">
      <c r="D46" s="15" t="str">
        <f>IF(ISBLANK(O29),"","X")</f>
        <v/>
      </c>
      <c r="E46" s="32" t="s">
        <v>326</v>
      </c>
      <c r="L46" s="182"/>
      <c r="M46" s="182"/>
      <c r="N46" s="182"/>
      <c r="O46" s="182"/>
      <c r="Q46" s="16"/>
      <c r="R46" s="32" t="s">
        <v>327</v>
      </c>
      <c r="T46" s="16"/>
      <c r="U46" s="32" t="s">
        <v>328</v>
      </c>
      <c r="Z46" s="15" t="str">
        <f>IF(ISBLANK(AG29),"","X")</f>
        <v/>
      </c>
      <c r="AA46" s="32" t="s">
        <v>329</v>
      </c>
      <c r="AG46" s="15" t="str">
        <f>IF(ISBLANK(AG35),"","X")</f>
        <v/>
      </c>
      <c r="AH46" s="32" t="s">
        <v>329</v>
      </c>
      <c r="AL46" s="17">
        <f>IF(D46="X",2,1)</f>
        <v>1</v>
      </c>
      <c r="AM46" s="7">
        <f>IF(AND(ISBLANK(Q46),ISBLANK(T46)),1,2)</f>
        <v>1</v>
      </c>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66"/>
    </row>
    <row r="47" spans="2:79" ht="4.9000000000000004" customHeight="1">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66"/>
    </row>
    <row r="48" spans="2:79" ht="15" customHeight="1">
      <c r="D48" s="15" t="str">
        <f>IF(ISBLANK(O31),"","X")</f>
        <v/>
      </c>
      <c r="E48" s="32" t="s">
        <v>330</v>
      </c>
      <c r="L48" s="182"/>
      <c r="M48" s="182"/>
      <c r="N48" s="182"/>
      <c r="O48" s="182"/>
      <c r="Q48" s="16"/>
      <c r="R48" s="32" t="s">
        <v>331</v>
      </c>
      <c r="T48" s="16"/>
      <c r="U48" s="32" t="s">
        <v>328</v>
      </c>
      <c r="Z48" s="15" t="str">
        <f>IF(ISBLANK(AG31),"","X")</f>
        <v/>
      </c>
      <c r="AA48" s="32" t="s">
        <v>332</v>
      </c>
      <c r="AG48" s="15" t="str">
        <f>IF(ISBLANK(AG37),"","X")</f>
        <v/>
      </c>
      <c r="AH48" s="32" t="s">
        <v>332</v>
      </c>
      <c r="AL48" s="17">
        <f>IF(D48="X",2,1)</f>
        <v>1</v>
      </c>
      <c r="AM48" s="7">
        <f>IF(AND(ISBLANK(Q48),ISBLANK(T48)),1,2)</f>
        <v>1</v>
      </c>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66"/>
    </row>
    <row r="49" spans="2:79" ht="4.9000000000000004" customHeight="1">
      <c r="D49" s="119"/>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66"/>
    </row>
    <row r="50" spans="2:79" ht="15" customHeight="1">
      <c r="D50" s="15" t="str">
        <f>IF(ISBLANK(O33),"","X")</f>
        <v/>
      </c>
      <c r="E50" s="32" t="s">
        <v>329</v>
      </c>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66"/>
    </row>
    <row r="51" spans="2:79" ht="4.9000000000000004" customHeight="1">
      <c r="D51" s="119"/>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66"/>
    </row>
    <row r="52" spans="2:79" ht="15" customHeight="1">
      <c r="D52" s="15" t="str">
        <f>IF(ISBLANK(O35),"","X")</f>
        <v/>
      </c>
      <c r="E52" s="32" t="s">
        <v>332</v>
      </c>
      <c r="I52" s="15" t="str">
        <f>IF(ISBLANK(O37),"","X")</f>
        <v/>
      </c>
      <c r="J52" s="32" t="s">
        <v>333</v>
      </c>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66"/>
    </row>
    <row r="53" spans="2:79" ht="15" customHeight="1">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66"/>
    </row>
    <row r="54" spans="2:79" ht="15" customHeight="1">
      <c r="B54" s="1" t="s">
        <v>267</v>
      </c>
      <c r="AD54" s="124"/>
      <c r="AE54" s="119"/>
      <c r="AF54" s="119"/>
      <c r="AG54" s="119"/>
      <c r="AH54" s="119"/>
      <c r="AI54" s="119"/>
      <c r="AJ54" s="119"/>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66"/>
    </row>
    <row r="55" spans="2:79" ht="15" customHeight="1">
      <c r="E55" s="124" t="s">
        <v>118</v>
      </c>
      <c r="F55" s="133"/>
      <c r="G55" s="133"/>
      <c r="H55" s="133"/>
      <c r="I55" s="133"/>
      <c r="J55" s="133"/>
      <c r="K55" s="133"/>
      <c r="L55" s="133"/>
      <c r="M55" s="133"/>
      <c r="N55" s="133"/>
      <c r="O55" s="133"/>
      <c r="P55" s="133"/>
      <c r="Q55" s="133"/>
      <c r="R55" s="133"/>
      <c r="S55" s="133"/>
      <c r="T55" s="133"/>
      <c r="U55" s="133"/>
      <c r="AD55" s="124"/>
      <c r="AE55" s="119"/>
      <c r="AF55" s="119"/>
      <c r="AG55" s="119"/>
      <c r="AH55" s="119"/>
      <c r="AI55" s="119"/>
      <c r="AJ55" s="119"/>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66"/>
    </row>
    <row r="56" spans="2:79" ht="15" customHeight="1">
      <c r="E56" s="124" t="s">
        <v>120</v>
      </c>
      <c r="F56" s="132"/>
      <c r="G56" s="132"/>
      <c r="H56" s="132"/>
      <c r="I56" s="132"/>
      <c r="J56" s="132"/>
      <c r="K56" s="132"/>
      <c r="L56" s="132"/>
      <c r="M56" s="132"/>
      <c r="N56" s="132"/>
      <c r="O56" s="132"/>
      <c r="P56" s="132"/>
      <c r="Q56" s="132"/>
      <c r="R56" s="132"/>
      <c r="S56" s="132"/>
      <c r="T56" s="132"/>
      <c r="U56" s="132"/>
      <c r="AD56" s="124"/>
      <c r="AE56" s="119"/>
      <c r="AF56" s="119"/>
      <c r="AG56" s="119"/>
      <c r="AH56" s="119"/>
      <c r="AI56" s="119"/>
      <c r="AJ56" s="119"/>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66"/>
    </row>
    <row r="57" spans="2:79" ht="15" customHeight="1">
      <c r="E57" s="124" t="s">
        <v>268</v>
      </c>
      <c r="F57" s="132"/>
      <c r="G57" s="132"/>
      <c r="H57" s="132"/>
      <c r="I57" s="132"/>
      <c r="J57" s="132"/>
      <c r="K57" s="132"/>
      <c r="L57" s="132"/>
      <c r="M57" s="132"/>
      <c r="N57" s="132"/>
      <c r="O57" s="132"/>
      <c r="P57" s="132"/>
      <c r="Q57" s="132"/>
      <c r="R57" s="132"/>
      <c r="S57" s="132"/>
      <c r="T57" s="132"/>
      <c r="U57" s="132"/>
      <c r="X57" s="124" t="s">
        <v>269</v>
      </c>
      <c r="Y57" s="157"/>
      <c r="Z57" s="157"/>
      <c r="AA57" s="157"/>
      <c r="AB57" s="157"/>
      <c r="AD57" s="124"/>
      <c r="AF57" s="124" t="s">
        <v>270</v>
      </c>
      <c r="AG57" s="157"/>
      <c r="AH57" s="157"/>
      <c r="AI57" s="157"/>
      <c r="AJ57" s="157"/>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66"/>
    </row>
    <row r="58" spans="2:79" ht="15" customHeight="1">
      <c r="E58" s="124" t="s">
        <v>222</v>
      </c>
      <c r="F58" s="132"/>
      <c r="G58" s="132"/>
      <c r="H58" s="132"/>
      <c r="I58" s="132"/>
      <c r="J58" s="132"/>
      <c r="K58" s="132"/>
      <c r="L58" s="132"/>
      <c r="M58" s="132"/>
      <c r="N58" s="132"/>
      <c r="O58" s="132"/>
      <c r="P58" s="132"/>
      <c r="Q58" s="132"/>
      <c r="R58" s="132"/>
      <c r="S58" s="132"/>
      <c r="T58" s="132"/>
      <c r="U58" s="132"/>
      <c r="AD58" s="124" t="s">
        <v>223</v>
      </c>
      <c r="AE58" s="157"/>
      <c r="AF58" s="157"/>
      <c r="AG58" s="157"/>
      <c r="AH58" s="157"/>
      <c r="AI58" s="157"/>
      <c r="AJ58" s="157"/>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66"/>
    </row>
    <row r="59" spans="2:79" ht="15" customHeight="1">
      <c r="B59" s="124"/>
      <c r="AD59" s="124"/>
      <c r="AE59" s="119"/>
      <c r="AF59" s="119"/>
      <c r="AG59" s="119"/>
      <c r="AH59" s="119"/>
      <c r="AI59" s="119"/>
      <c r="AJ59" s="119"/>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66"/>
    </row>
    <row r="60" spans="2:79" ht="15" customHeight="1">
      <c r="B60" s="124"/>
      <c r="AD60" s="124"/>
      <c r="AE60" s="119"/>
      <c r="AF60" s="119"/>
      <c r="AG60" s="119"/>
      <c r="AH60" s="119"/>
      <c r="AI60" s="119"/>
      <c r="AJ60" s="119"/>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66"/>
    </row>
    <row r="61" spans="2:79" ht="15" customHeight="1">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66"/>
    </row>
    <row r="62" spans="2:79" ht="15" customHeight="1">
      <c r="B62" s="134">
        <f>Tables!$C$13</f>
        <v>45031</v>
      </c>
      <c r="C62" s="134"/>
      <c r="D62" s="134"/>
      <c r="E62" s="134"/>
      <c r="F62" s="134"/>
      <c r="G62" s="134"/>
      <c r="H62" s="134"/>
      <c r="R62" s="135" t="s">
        <v>266</v>
      </c>
      <c r="S62" s="135"/>
      <c r="T62" s="135"/>
      <c r="U62" s="135"/>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66"/>
    </row>
    <row r="63" spans="2:79" ht="15" customHeight="1">
      <c r="D63" s="124" t="s">
        <v>118</v>
      </c>
      <c r="E63" s="163">
        <f>$E$17</f>
        <v>0</v>
      </c>
      <c r="F63" s="163"/>
      <c r="G63" s="163"/>
      <c r="H63" s="163"/>
      <c r="I63" s="163"/>
      <c r="J63" s="163"/>
      <c r="K63" s="163"/>
      <c r="L63" s="163"/>
      <c r="M63" s="163"/>
      <c r="N63" s="163"/>
      <c r="O63" s="163"/>
      <c r="P63" s="163"/>
      <c r="Q63" s="163"/>
      <c r="R63" s="163"/>
      <c r="S63" s="163"/>
      <c r="T63" s="163"/>
      <c r="U63" s="163"/>
      <c r="V63" s="163"/>
      <c r="W63" s="163"/>
      <c r="X63" s="163"/>
      <c r="Y63" s="163"/>
      <c r="AD63" s="124" t="s">
        <v>290</v>
      </c>
      <c r="AE63" s="180">
        <f>$AE$17</f>
        <v>0</v>
      </c>
      <c r="AF63" s="181"/>
      <c r="AG63" s="181"/>
      <c r="AH63" s="181"/>
      <c r="AI63" s="181"/>
      <c r="AJ63" s="181"/>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66"/>
    </row>
    <row r="64" spans="2:79" ht="15" customHeight="1">
      <c r="AD64" s="124" t="s">
        <v>292</v>
      </c>
      <c r="AE64" s="181">
        <f>$AE$18</f>
        <v>0</v>
      </c>
      <c r="AF64" s="181"/>
      <c r="AG64" s="181"/>
      <c r="AH64" s="181"/>
      <c r="AI64" s="181"/>
      <c r="AJ64" s="181"/>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66"/>
    </row>
    <row r="65" spans="2:79" ht="15" customHeight="1">
      <c r="B65" s="124"/>
      <c r="AD65" s="124"/>
      <c r="AE65" s="119"/>
      <c r="AF65" s="119"/>
      <c r="AG65" s="119"/>
      <c r="AH65" s="119"/>
      <c r="AI65" s="119"/>
      <c r="AJ65" s="119"/>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66"/>
    </row>
    <row r="66" spans="2:79" ht="15" customHeight="1">
      <c r="B66" s="1" t="s">
        <v>271</v>
      </c>
      <c r="AD66" s="16"/>
      <c r="AE66" s="32" t="s">
        <v>272</v>
      </c>
      <c r="AF66" s="119"/>
      <c r="AG66" s="119"/>
      <c r="AH66" s="119"/>
      <c r="AI66" s="119"/>
      <c r="AJ66" s="119"/>
      <c r="AL66" s="17">
        <f>IF(ISBLANK(AD66),1,2)</f>
        <v>1</v>
      </c>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66"/>
    </row>
    <row r="67" spans="2:79" ht="15" customHeight="1">
      <c r="E67" s="124" t="s">
        <v>273</v>
      </c>
      <c r="F67" s="133"/>
      <c r="G67" s="133"/>
      <c r="H67" s="133"/>
      <c r="I67" s="133"/>
      <c r="J67" s="133"/>
      <c r="K67" s="133"/>
      <c r="L67" s="133"/>
      <c r="M67" s="133"/>
      <c r="N67" s="133"/>
      <c r="O67" s="133"/>
      <c r="P67" s="133"/>
      <c r="Q67" s="133"/>
      <c r="R67" s="133"/>
      <c r="S67" s="133"/>
      <c r="T67" s="133"/>
      <c r="U67" s="133"/>
      <c r="AD67" s="124"/>
      <c r="AE67" s="119"/>
      <c r="AF67" s="119"/>
      <c r="AG67" s="119"/>
      <c r="AH67" s="119"/>
      <c r="AI67" s="119"/>
      <c r="AJ67" s="119"/>
      <c r="AL67" s="17">
        <f>IF(AND(ISBLANK(F67),ISBLANK(F68),ISBLANK(F69),ISBLANK(F71),ISBLANK(F72),ISBLANK(Y69),ISBLANK(AG69),ISBLANK(AE71),ISBLANK(AE72)),1,2)</f>
        <v>1</v>
      </c>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66"/>
    </row>
    <row r="68" spans="2:79" ht="15" customHeight="1">
      <c r="E68" s="124" t="s">
        <v>120</v>
      </c>
      <c r="F68" s="132"/>
      <c r="G68" s="132"/>
      <c r="H68" s="132"/>
      <c r="I68" s="132"/>
      <c r="J68" s="132"/>
      <c r="K68" s="132"/>
      <c r="L68" s="132"/>
      <c r="M68" s="132"/>
      <c r="N68" s="132"/>
      <c r="O68" s="132"/>
      <c r="P68" s="132"/>
      <c r="Q68" s="132"/>
      <c r="R68" s="132"/>
      <c r="S68" s="132"/>
      <c r="T68" s="132"/>
      <c r="U68" s="132"/>
      <c r="AD68" s="124"/>
      <c r="AE68" s="119"/>
      <c r="AF68" s="119"/>
      <c r="AG68" s="119"/>
      <c r="AH68" s="119"/>
      <c r="AI68" s="119"/>
      <c r="AJ68" s="119"/>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66"/>
    </row>
    <row r="69" spans="2:79" ht="15" customHeight="1">
      <c r="E69" s="124" t="s">
        <v>268</v>
      </c>
      <c r="F69" s="132"/>
      <c r="G69" s="132"/>
      <c r="H69" s="132"/>
      <c r="I69" s="132"/>
      <c r="J69" s="132"/>
      <c r="K69" s="132"/>
      <c r="L69" s="132"/>
      <c r="M69" s="132"/>
      <c r="N69" s="132"/>
      <c r="O69" s="132"/>
      <c r="P69" s="132"/>
      <c r="Q69" s="132"/>
      <c r="R69" s="132"/>
      <c r="S69" s="132"/>
      <c r="T69" s="132"/>
      <c r="U69" s="132"/>
      <c r="X69" s="124" t="s">
        <v>269</v>
      </c>
      <c r="Y69" s="157"/>
      <c r="Z69" s="157"/>
      <c r="AA69" s="157"/>
      <c r="AB69" s="157"/>
      <c r="AD69" s="124"/>
      <c r="AF69" s="124" t="s">
        <v>270</v>
      </c>
      <c r="AG69" s="157"/>
      <c r="AH69" s="157"/>
      <c r="AI69" s="157"/>
      <c r="AJ69" s="157"/>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66"/>
    </row>
    <row r="70" spans="2:79" ht="15" customHeight="1">
      <c r="E70" s="124" t="s">
        <v>274</v>
      </c>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66"/>
    </row>
    <row r="71" spans="2:79" ht="15" customHeight="1">
      <c r="E71" s="124" t="s">
        <v>118</v>
      </c>
      <c r="F71" s="133"/>
      <c r="G71" s="133"/>
      <c r="H71" s="133"/>
      <c r="I71" s="133"/>
      <c r="J71" s="133"/>
      <c r="K71" s="133"/>
      <c r="L71" s="133"/>
      <c r="M71" s="133"/>
      <c r="N71" s="133"/>
      <c r="O71" s="133"/>
      <c r="P71" s="133"/>
      <c r="Q71" s="133"/>
      <c r="R71" s="133"/>
      <c r="S71" s="133"/>
      <c r="T71" s="133"/>
      <c r="U71" s="133"/>
      <c r="AD71" s="124" t="s">
        <v>275</v>
      </c>
      <c r="AE71" s="133"/>
      <c r="AF71" s="133"/>
      <c r="AG71" s="133"/>
      <c r="AH71" s="133"/>
      <c r="AI71" s="133"/>
      <c r="AJ71" s="133"/>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66"/>
    </row>
    <row r="72" spans="2:79" ht="15" customHeight="1">
      <c r="E72" s="124" t="s">
        <v>222</v>
      </c>
      <c r="F72" s="132"/>
      <c r="G72" s="132"/>
      <c r="H72" s="132"/>
      <c r="I72" s="132"/>
      <c r="J72" s="132"/>
      <c r="K72" s="132"/>
      <c r="L72" s="132"/>
      <c r="M72" s="132"/>
      <c r="N72" s="132"/>
      <c r="O72" s="132"/>
      <c r="P72" s="132"/>
      <c r="Q72" s="132"/>
      <c r="R72" s="132"/>
      <c r="S72" s="132"/>
      <c r="T72" s="132"/>
      <c r="U72" s="132"/>
      <c r="AD72" s="124" t="s">
        <v>223</v>
      </c>
      <c r="AE72" s="171"/>
      <c r="AF72" s="171"/>
      <c r="AG72" s="171"/>
      <c r="AH72" s="171"/>
      <c r="AI72" s="171"/>
      <c r="AJ72" s="171"/>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66"/>
    </row>
    <row r="73" spans="2:79" ht="15" customHeight="1">
      <c r="AD73" s="124"/>
      <c r="AE73" s="119"/>
      <c r="AF73" s="119"/>
      <c r="AG73" s="119"/>
      <c r="AH73" s="119"/>
      <c r="AI73" s="119"/>
      <c r="AJ73" s="119"/>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66"/>
    </row>
    <row r="74" spans="2:79" ht="15" customHeight="1">
      <c r="B74" s="3" t="s">
        <v>211</v>
      </c>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2:79" ht="15" customHeight="1">
      <c r="B75" s="192"/>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4"/>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row>
    <row r="76" spans="2:79" ht="15" customHeight="1">
      <c r="B76" s="195"/>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7"/>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row>
    <row r="77" spans="2:79" ht="15" customHeight="1">
      <c r="B77" s="195"/>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7"/>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row>
    <row r="78" spans="2:79" ht="15" customHeight="1">
      <c r="B78" s="195"/>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7"/>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row>
    <row r="79" spans="2:79" ht="15" customHeight="1">
      <c r="B79" s="195"/>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7"/>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row>
    <row r="80" spans="2:79" ht="15" customHeight="1">
      <c r="B80" s="195"/>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7"/>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row>
    <row r="81" spans="2:78" ht="15" customHeight="1">
      <c r="B81" s="198"/>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200"/>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row>
    <row r="82" spans="2:78" ht="15" customHeight="1">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2:78" ht="15" customHeight="1">
      <c r="B83" s="1" t="s">
        <v>334</v>
      </c>
      <c r="C83" s="1"/>
      <c r="D83" s="1"/>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2:78" ht="4.9000000000000004" customHeight="1">
      <c r="B84" s="1"/>
      <c r="C84" s="1"/>
      <c r="D84" s="1"/>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2:78" ht="15" customHeight="1">
      <c r="B85" s="32" t="s">
        <v>335</v>
      </c>
      <c r="C85" s="1"/>
      <c r="D85" s="1"/>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2:78" ht="4.9000000000000004" customHeight="1">
      <c r="B86" s="1"/>
      <c r="C86" s="1"/>
      <c r="D86" s="1"/>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row>
    <row r="87" spans="2:78" ht="15" customHeight="1">
      <c r="B87" s="59"/>
      <c r="D87" s="82" t="str">
        <f>"Is being properly maintained in accordance with the "&amp;Tables!C22&amp;"'s requirements and functioning as it was designed."</f>
        <v>Is being properly maintained in accordance with the City's requirements and functioning as it was designed.</v>
      </c>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L87" s="17">
        <f>IF(AND(ISBLANK(B87),ISBLANK(B89)),1,2)</f>
        <v>1</v>
      </c>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row>
    <row r="88" spans="2:78" ht="4.9000000000000004" customHeight="1">
      <c r="B88" s="1"/>
      <c r="C88" s="1"/>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row>
    <row r="89" spans="2:78" ht="15" customHeight="1">
      <c r="B89" s="59"/>
      <c r="C89" s="1"/>
      <c r="D89" s="169" t="s">
        <v>336</v>
      </c>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row>
    <row r="90" spans="2:78" ht="15" customHeight="1">
      <c r="B90" s="1"/>
      <c r="C90" s="1"/>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row>
    <row r="91" spans="2:78" ht="15" customHeight="1">
      <c r="B91" s="59"/>
      <c r="C91" s="1"/>
      <c r="D91" s="98" t="s">
        <v>337</v>
      </c>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row>
    <row r="92" spans="2:78" ht="4.9000000000000004" customHeight="1">
      <c r="B92" s="1"/>
      <c r="C92" s="1"/>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row>
    <row r="93" spans="2:78" ht="15" customHeight="1">
      <c r="D93" s="124" t="s">
        <v>220</v>
      </c>
      <c r="E93" s="186"/>
      <c r="F93" s="186"/>
      <c r="G93" s="186"/>
      <c r="H93" s="186"/>
      <c r="I93" s="186"/>
      <c r="J93" s="186"/>
      <c r="K93" s="186"/>
      <c r="L93" s="186"/>
      <c r="M93" s="186"/>
      <c r="N93" s="186"/>
      <c r="O93" s="186"/>
      <c r="P93" s="186"/>
      <c r="Q93" s="186"/>
      <c r="R93" s="186"/>
      <c r="S93" s="186"/>
      <c r="T93" s="186"/>
      <c r="U93" s="186"/>
      <c r="V93" s="186"/>
      <c r="Y93" s="5" t="s">
        <v>338</v>
      </c>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row>
    <row r="94" spans="2:78" ht="15" customHeight="1">
      <c r="D94" s="124" t="s">
        <v>118</v>
      </c>
      <c r="E94" s="185"/>
      <c r="F94" s="185"/>
      <c r="G94" s="185"/>
      <c r="H94" s="185"/>
      <c r="I94" s="185"/>
      <c r="J94" s="185"/>
      <c r="K94" s="185"/>
      <c r="L94" s="185"/>
      <c r="M94" s="185"/>
      <c r="N94" s="185"/>
      <c r="O94" s="185"/>
      <c r="P94" s="185"/>
      <c r="Q94" s="185"/>
      <c r="R94" s="185"/>
      <c r="S94" s="185"/>
      <c r="T94" s="185"/>
      <c r="U94" s="185"/>
      <c r="V94" s="185"/>
      <c r="Z94" s="201"/>
      <c r="AA94" s="201"/>
      <c r="AB94" s="201"/>
      <c r="AC94" s="201"/>
      <c r="AD94" s="201"/>
      <c r="AE94" s="201"/>
      <c r="AF94" s="201"/>
      <c r="AG94" s="201"/>
      <c r="AH94" s="201"/>
      <c r="AI94" s="201"/>
      <c r="AJ94" s="201"/>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row>
    <row r="95" spans="2:78" ht="15" customHeight="1">
      <c r="D95" s="124" t="s">
        <v>120</v>
      </c>
      <c r="E95" s="185"/>
      <c r="F95" s="185"/>
      <c r="G95" s="185"/>
      <c r="H95" s="185"/>
      <c r="I95" s="185"/>
      <c r="J95" s="185"/>
      <c r="K95" s="185"/>
      <c r="L95" s="185"/>
      <c r="M95" s="185"/>
      <c r="N95" s="185"/>
      <c r="O95" s="185"/>
      <c r="P95" s="185"/>
      <c r="Q95" s="185"/>
      <c r="R95" s="185"/>
      <c r="S95" s="185"/>
      <c r="T95" s="185"/>
      <c r="U95" s="185"/>
      <c r="V95" s="185"/>
      <c r="Y95" s="97"/>
      <c r="Z95" s="202"/>
      <c r="AA95" s="202"/>
      <c r="AB95" s="202"/>
      <c r="AC95" s="202"/>
      <c r="AD95" s="202"/>
      <c r="AE95" s="202"/>
      <c r="AF95" s="202"/>
      <c r="AG95" s="202"/>
      <c r="AH95" s="202"/>
      <c r="AI95" s="202"/>
      <c r="AJ95" s="202"/>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row>
    <row r="96" spans="2:78" ht="15" customHeight="1">
      <c r="D96" s="124"/>
      <c r="E96" s="185"/>
      <c r="F96" s="185"/>
      <c r="G96" s="185"/>
      <c r="H96" s="185"/>
      <c r="I96" s="185"/>
      <c r="J96" s="185"/>
      <c r="K96" s="185"/>
      <c r="L96" s="185"/>
      <c r="M96" s="185"/>
      <c r="N96" s="185"/>
      <c r="O96" s="185"/>
      <c r="P96" s="185"/>
      <c r="Q96" s="185"/>
      <c r="R96" s="185"/>
      <c r="S96" s="185"/>
      <c r="T96" s="185"/>
      <c r="U96" s="185"/>
      <c r="V96" s="185"/>
      <c r="Y96" s="32" t="s">
        <v>339</v>
      </c>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row>
    <row r="97" spans="2:78" ht="15" customHeight="1">
      <c r="C97" s="67"/>
      <c r="D97" s="124" t="s">
        <v>222</v>
      </c>
      <c r="E97" s="168"/>
      <c r="F97" s="185"/>
      <c r="G97" s="185"/>
      <c r="H97" s="185"/>
      <c r="I97" s="185"/>
      <c r="J97" s="185"/>
      <c r="K97" s="185"/>
      <c r="L97" s="185"/>
      <c r="M97" s="185"/>
      <c r="N97" s="185"/>
      <c r="O97" s="185"/>
      <c r="P97" s="185"/>
      <c r="Q97" s="185"/>
      <c r="R97" s="185"/>
      <c r="S97" s="185"/>
      <c r="T97" s="185"/>
      <c r="U97" s="185"/>
      <c r="V97" s="185"/>
      <c r="W97" s="67"/>
      <c r="X97" s="67"/>
      <c r="Z97" s="203" t="str">
        <f>IF(ISBLANK(Z94),"Type?",VLOOKUP(Z94,Table10[#All],2))</f>
        <v>Type?</v>
      </c>
      <c r="AA97" s="203"/>
      <c r="AB97" s="203"/>
      <c r="AC97" s="203"/>
      <c r="AD97" s="203"/>
      <c r="AE97" s="133"/>
      <c r="AF97" s="133"/>
      <c r="AG97" s="133"/>
      <c r="AH97" s="133"/>
      <c r="AI97" s="133"/>
      <c r="AJ97" s="133"/>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row>
    <row r="98" spans="2:78" ht="15" customHeight="1">
      <c r="D98" s="124" t="s">
        <v>223</v>
      </c>
      <c r="E98" s="204"/>
      <c r="F98" s="204"/>
      <c r="G98" s="204"/>
      <c r="H98" s="204"/>
      <c r="I98" s="204"/>
      <c r="J98" s="204"/>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row>
    <row r="99" spans="2:78" ht="15" customHeight="1">
      <c r="D99" s="124"/>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row>
    <row r="100" spans="2:78" ht="15" customHeight="1">
      <c r="D100" s="124" t="s">
        <v>224</v>
      </c>
      <c r="E100" s="88"/>
      <c r="F100" s="88"/>
      <c r="G100" s="88"/>
      <c r="H100" s="88"/>
      <c r="I100" s="88"/>
      <c r="J100" s="88"/>
      <c r="K100" s="88"/>
      <c r="L100" s="88"/>
      <c r="M100" s="88"/>
      <c r="N100" s="88"/>
      <c r="O100" s="88"/>
      <c r="P100" s="88"/>
      <c r="Q100" s="88"/>
      <c r="R100" s="88"/>
      <c r="S100" s="88"/>
      <c r="T100" s="88"/>
      <c r="U100" s="88"/>
      <c r="V100" s="88"/>
      <c r="Y100" s="124" t="s">
        <v>99</v>
      </c>
      <c r="Z100" s="191"/>
      <c r="AA100" s="191"/>
      <c r="AB100" s="191"/>
      <c r="AC100" s="191"/>
      <c r="AD100" s="191"/>
      <c r="AE100" s="191"/>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row>
    <row r="101" spans="2:78" ht="15" customHeight="1">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2:78" ht="15" customHeight="1">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2:78" ht="15" customHeight="1">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2:78" ht="15" customHeight="1">
      <c r="B104" s="134">
        <f>Tables!$C$13</f>
        <v>45031</v>
      </c>
      <c r="C104" s="134"/>
      <c r="D104" s="134"/>
      <c r="E104" s="134"/>
      <c r="F104" s="134"/>
      <c r="G104" s="134"/>
      <c r="H104" s="134"/>
      <c r="R104" s="135" t="s">
        <v>266</v>
      </c>
      <c r="S104" s="135"/>
      <c r="T104" s="135"/>
      <c r="U104" s="135"/>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2:78" ht="15" customHeight="1"/>
    <row r="106" spans="2:78" ht="15" hidden="1" customHeight="1"/>
    <row r="107" spans="2:78" ht="15" hidden="1" customHeight="1"/>
    <row r="108" spans="2:78" ht="15" hidden="1" customHeight="1"/>
    <row r="109" spans="2:78" ht="15" hidden="1" customHeight="1"/>
    <row r="110" spans="2:78" ht="15" hidden="1" customHeight="1"/>
    <row r="111" spans="2:78" ht="15" hidden="1" customHeight="1"/>
    <row r="112" spans="2:78"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sheetData>
  <sheetProtection algorithmName="SHA-512" hashValue="J1f1dqKM7i2eqxcD754Jj3lhTv5wASZkyT+LjoIzhTIKJDeI8slHtuPIk57os6eosLVYslQj/oRx6C2LxpQJqA==" saltValue="cecmTiwFr3VZrEG659nrFg==" spinCount="100000" sheet="1" objects="1" scenarios="1" selectLockedCells="1"/>
  <mergeCells count="54">
    <mergeCell ref="E98:J98"/>
    <mergeCell ref="F71:U71"/>
    <mergeCell ref="AG69:AJ69"/>
    <mergeCell ref="F56:U56"/>
    <mergeCell ref="F57:U57"/>
    <mergeCell ref="Y57:AB57"/>
    <mergeCell ref="AG57:AJ57"/>
    <mergeCell ref="F58:U58"/>
    <mergeCell ref="F67:U67"/>
    <mergeCell ref="F68:U68"/>
    <mergeCell ref="F69:U69"/>
    <mergeCell ref="Y69:AB69"/>
    <mergeCell ref="AO6:BD7"/>
    <mergeCell ref="Z100:AE100"/>
    <mergeCell ref="F72:U72"/>
    <mergeCell ref="AE72:AJ72"/>
    <mergeCell ref="B75:AJ81"/>
    <mergeCell ref="E93:V93"/>
    <mergeCell ref="E94:V94"/>
    <mergeCell ref="E95:V95"/>
    <mergeCell ref="E96:V96"/>
    <mergeCell ref="Z94:AJ95"/>
    <mergeCell ref="Z97:AD97"/>
    <mergeCell ref="AE97:AJ97"/>
    <mergeCell ref="D89:AJ90"/>
    <mergeCell ref="AE71:AJ71"/>
    <mergeCell ref="E97:V97"/>
    <mergeCell ref="E7:X7"/>
    <mergeCell ref="AE7:AJ7"/>
    <mergeCell ref="F13:AJ13"/>
    <mergeCell ref="E20:Y20"/>
    <mergeCell ref="E17:Y17"/>
    <mergeCell ref="AE17:AJ17"/>
    <mergeCell ref="E18:Y18"/>
    <mergeCell ref="AE18:AJ18"/>
    <mergeCell ref="E19:Y19"/>
    <mergeCell ref="AE19:AJ19"/>
    <mergeCell ref="AE20:AJ20"/>
    <mergeCell ref="BE1:BW4"/>
    <mergeCell ref="B104:H104"/>
    <mergeCell ref="R104:U104"/>
    <mergeCell ref="AE16:AJ16"/>
    <mergeCell ref="Q1:AK4"/>
    <mergeCell ref="E21:Y21"/>
    <mergeCell ref="AE21:AJ21"/>
    <mergeCell ref="AE58:AJ58"/>
    <mergeCell ref="E63:Y63"/>
    <mergeCell ref="AE63:AJ63"/>
    <mergeCell ref="AE64:AJ64"/>
    <mergeCell ref="F55:U55"/>
    <mergeCell ref="B62:H62"/>
    <mergeCell ref="R62:U62"/>
    <mergeCell ref="L46:O46"/>
    <mergeCell ref="L48:O48"/>
  </mergeCells>
  <conditionalFormatting sqref="AE17 E17:Y21 AE21:AJ21 AE19:AE20">
    <cfRule type="expression" dxfId="25" priority="140">
      <formula>ISBLANK(E17)</formula>
    </cfRule>
  </conditionalFormatting>
  <conditionalFormatting sqref="E93:V97 E98">
    <cfRule type="expression" dxfId="24" priority="139">
      <formula>ISBLANK(E93)</formula>
    </cfRule>
  </conditionalFormatting>
  <conditionalFormatting sqref="Z100:AE100">
    <cfRule type="expression" dxfId="23" priority="138">
      <formula>ISBLANK(Z100)</formula>
    </cfRule>
  </conditionalFormatting>
  <conditionalFormatting sqref="G23 M23">
    <cfRule type="expression" dxfId="22" priority="137">
      <formula>ISBLANK(G23)</formula>
    </cfRule>
  </conditionalFormatting>
  <conditionalFormatting sqref="AE18">
    <cfRule type="expression" dxfId="21" priority="136">
      <formula>ISBLANK(AE18)</formula>
    </cfRule>
  </conditionalFormatting>
  <conditionalFormatting sqref="L46">
    <cfRule type="cellIs" priority="98" stopIfTrue="1" operator="greaterThan">
      <formula>0</formula>
    </cfRule>
  </conditionalFormatting>
  <conditionalFormatting sqref="L48">
    <cfRule type="cellIs" priority="94" stopIfTrue="1" operator="greaterThan">
      <formula>0</formula>
    </cfRule>
  </conditionalFormatting>
  <conditionalFormatting sqref="C40 R40">
    <cfRule type="expression" dxfId="20" priority="91">
      <formula>$AL$40=1</formula>
    </cfRule>
  </conditionalFormatting>
  <conditionalFormatting sqref="F55:U58 Y57:AB57 AG57:AJ57 AE58:AJ58">
    <cfRule type="expression" dxfId="19" priority="90">
      <formula>ISBLANK(F55)</formula>
    </cfRule>
  </conditionalFormatting>
  <conditionalFormatting sqref="B87 B89">
    <cfRule type="expression" dxfId="18" priority="86">
      <formula>$AL$87=1</formula>
    </cfRule>
  </conditionalFormatting>
  <conditionalFormatting sqref="E63:Y63 AE63:AJ64">
    <cfRule type="cellIs" dxfId="17" priority="85" operator="equal">
      <formula>0</formula>
    </cfRule>
  </conditionalFormatting>
  <conditionalFormatting sqref="O31 Q31">
    <cfRule type="expression" dxfId="16" priority="1083">
      <formula>$AL$31=1</formula>
    </cfRule>
    <cfRule type="expression" priority="1084">
      <formula>$AL$31=2</formula>
    </cfRule>
  </conditionalFormatting>
  <conditionalFormatting sqref="O33 Q33">
    <cfRule type="expression" priority="1087" stopIfTrue="1">
      <formula>$AL$33=2</formula>
    </cfRule>
    <cfRule type="expression" dxfId="15" priority="1088">
      <formula>ISBLANK(O33)</formula>
    </cfRule>
  </conditionalFormatting>
  <conditionalFormatting sqref="O35 Q35">
    <cfRule type="expression" priority="1091" stopIfTrue="1">
      <formula>$AL$35=2</formula>
    </cfRule>
    <cfRule type="expression" dxfId="14" priority="1092">
      <formula>ISBLANK(O35)</formula>
    </cfRule>
  </conditionalFormatting>
  <conditionalFormatting sqref="O29 Q29">
    <cfRule type="expression" dxfId="13" priority="1095">
      <formula>$AL$29=1</formula>
    </cfRule>
    <cfRule type="expression" priority="1096">
      <formula>$AL$29=2</formula>
    </cfRule>
  </conditionalFormatting>
  <conditionalFormatting sqref="AG29 AI29">
    <cfRule type="expression" priority="1130" stopIfTrue="1">
      <formula>$AM$29=2</formula>
    </cfRule>
    <cfRule type="expression" dxfId="12" priority="1131">
      <formula>$AM$29=1</formula>
    </cfRule>
  </conditionalFormatting>
  <conditionalFormatting sqref="AG31 AI31">
    <cfRule type="expression" priority="1136" stopIfTrue="1">
      <formula>$AM$31=2</formula>
    </cfRule>
    <cfRule type="expression" dxfId="11" priority="1137">
      <formula>$AM$31=1</formula>
    </cfRule>
  </conditionalFormatting>
  <conditionalFormatting sqref="AG35 AI35">
    <cfRule type="expression" priority="1139" stopIfTrue="1">
      <formula>$AM$35=2</formula>
    </cfRule>
    <cfRule type="expression" dxfId="10" priority="1140">
      <formula>ISBLANK(AG35)</formula>
    </cfRule>
  </conditionalFormatting>
  <conditionalFormatting sqref="AG37 AI37">
    <cfRule type="expression" priority="1145" stopIfTrue="1">
      <formula>$AM$37=2</formula>
    </cfRule>
    <cfRule type="expression" dxfId="9" priority="1146">
      <formula>$AM$37=1</formula>
    </cfRule>
  </conditionalFormatting>
  <conditionalFormatting sqref="L46 Q46 T46">
    <cfRule type="expression" priority="1147" stopIfTrue="1">
      <formula>$AL$46=1</formula>
    </cfRule>
    <cfRule type="expression" dxfId="8" priority="1153">
      <formula>$AL$46=2</formula>
    </cfRule>
  </conditionalFormatting>
  <conditionalFormatting sqref="Q46 T46">
    <cfRule type="expression" priority="1148" stopIfTrue="1">
      <formula>$AM$46=2</formula>
    </cfRule>
  </conditionalFormatting>
  <conditionalFormatting sqref="L48 Q48 T48">
    <cfRule type="expression" priority="1155" stopIfTrue="1">
      <formula>$AL$48=1</formula>
    </cfRule>
    <cfRule type="expression" dxfId="7" priority="1161">
      <formula>$AL$48=2</formula>
    </cfRule>
  </conditionalFormatting>
  <conditionalFormatting sqref="Q48 T48">
    <cfRule type="expression" priority="1156" stopIfTrue="1">
      <formula>$AM$48=2</formula>
    </cfRule>
  </conditionalFormatting>
  <conditionalFormatting sqref="AD66">
    <cfRule type="expression" priority="13" stopIfTrue="1">
      <formula>$AL$67=2</formula>
    </cfRule>
    <cfRule type="expression" dxfId="6" priority="1174">
      <formula>$AL$66=1</formula>
    </cfRule>
  </conditionalFormatting>
  <conditionalFormatting sqref="F67:U69 F71:U72 Y69:AB69 AG69:AJ69 AE71:AJ72">
    <cfRule type="expression" dxfId="5" priority="12">
      <formula>ISBLANK(F67)</formula>
    </cfRule>
  </conditionalFormatting>
  <conditionalFormatting sqref="F67:U69 F71:U72 Y69:AB69 AG69:AJ69 AE71:AJ72">
    <cfRule type="expression" priority="10" stopIfTrue="1">
      <formula>$AL$66=2</formula>
    </cfRule>
  </conditionalFormatting>
  <conditionalFormatting sqref="F67:U69 F71:U72 Y69:AB69 AG69:AJ69 AE71:AJ72">
    <cfRule type="cellIs" priority="11" stopIfTrue="1" operator="greaterThan">
      <formula>0</formula>
    </cfRule>
  </conditionalFormatting>
  <conditionalFormatting sqref="Z94:AJ95">
    <cfRule type="expression" priority="7" stopIfTrue="1">
      <formula>$AL$105=2</formula>
    </cfRule>
    <cfRule type="expression" dxfId="4" priority="8">
      <formula>ISBLANK(Z94)</formula>
    </cfRule>
  </conditionalFormatting>
  <conditionalFormatting sqref="AE97:AJ97">
    <cfRule type="expression" dxfId="3" priority="6">
      <formula>ISBLANK(AE97)</formula>
    </cfRule>
  </conditionalFormatting>
  <conditionalFormatting sqref="B91">
    <cfRule type="expression" dxfId="2" priority="5">
      <formula>$AL$87=1</formula>
    </cfRule>
  </conditionalFormatting>
  <conditionalFormatting sqref="O37 Q37">
    <cfRule type="expression" priority="3" stopIfTrue="1">
      <formula>$AL$37=2</formula>
    </cfRule>
    <cfRule type="expression" dxfId="1" priority="4">
      <formula>ISBLANK(O37)</formula>
    </cfRule>
  </conditionalFormatting>
  <conditionalFormatting sqref="AE16">
    <cfRule type="expression" dxfId="0" priority="2">
      <formula>ISBLANK(AE16)</formula>
    </cfRule>
  </conditionalFormatting>
  <conditionalFormatting sqref="AE16:AJ16">
    <cfRule type="expression" priority="1" stopIfTrue="1">
      <formula>$AL$16=0</formula>
    </cfRule>
  </conditionalFormatting>
  <printOptions horizontalCentered="1"/>
  <pageMargins left="0.25" right="0.25" top="0.25" bottom="0.25" header="0.3" footer="0.3"/>
  <pageSetup orientation="portrait" horizontalDpi="1200" verticalDpi="1200" r:id="rId1"/>
  <rowBreaks count="1" manualBreakCount="1">
    <brk id="62" max="16383" man="1"/>
  </rowBreaks>
  <colBreaks count="1" manualBreakCount="1">
    <brk id="39" max="1048575" man="1"/>
  </col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65D769F6-D6D1-4552-82F0-5539CF897BF6}">
          <x14:formula1>
            <xm:f>Tables!$G$20:$G$26</xm:f>
          </x14:formula1>
          <xm:sqref>Z94:AJ95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Dewayne Smith</dc:creator>
  <cp:keywords/>
  <dc:description/>
  <cp:lastModifiedBy>tscheer@sawgrassllc.com</cp:lastModifiedBy>
  <cp:revision/>
  <dcterms:created xsi:type="dcterms:W3CDTF">2021-11-21T16:55:43Z</dcterms:created>
  <dcterms:modified xsi:type="dcterms:W3CDTF">2023-04-17T19:51:14Z</dcterms:modified>
  <cp:category/>
  <cp:contentStatus/>
</cp:coreProperties>
</file>